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Vavřa\FT REZIE\Skutečnost 1 az 12 2017\"/>
    </mc:Choice>
  </mc:AlternateContent>
  <bookViews>
    <workbookView xWindow="480" yWindow="45" windowWidth="18195" windowHeight="12075" activeTab="1"/>
  </bookViews>
  <sheets>
    <sheet name="DČ+projekty" sheetId="13" r:id="rId1"/>
    <sheet name="jednice" sheetId="14" r:id="rId2"/>
  </sheets>
  <calcPr calcId="162913"/>
</workbook>
</file>

<file path=xl/calcChain.xml><?xml version="1.0" encoding="utf-8"?>
<calcChain xmlns="http://schemas.openxmlformats.org/spreadsheetml/2006/main">
  <c r="G6" i="13" l="1"/>
  <c r="G12" i="13"/>
  <c r="D13" i="13" s="1"/>
  <c r="G18" i="13"/>
  <c r="D19" i="13" s="1"/>
  <c r="L25" i="13"/>
  <c r="E26" i="13"/>
  <c r="L31" i="13"/>
  <c r="L33" i="13"/>
  <c r="K36" i="13"/>
  <c r="H50" i="14"/>
  <c r="H49" i="14"/>
  <c r="H48" i="14"/>
  <c r="H47" i="14"/>
  <c r="H46" i="14"/>
  <c r="H45" i="14"/>
  <c r="E50" i="14"/>
  <c r="E49" i="14"/>
  <c r="E48" i="14"/>
  <c r="E47" i="14"/>
  <c r="E46" i="14"/>
  <c r="E45" i="14"/>
  <c r="B41" i="14"/>
  <c r="D7" i="13" l="1"/>
  <c r="E7" i="13"/>
  <c r="F13" i="13"/>
  <c r="E19" i="13"/>
  <c r="F19" i="13"/>
  <c r="F26" i="13"/>
  <c r="G26" i="13"/>
  <c r="J26" i="13"/>
  <c r="C26" i="13"/>
  <c r="K26" i="13"/>
  <c r="H26" i="13"/>
  <c r="D26" i="13"/>
  <c r="I26" i="13"/>
  <c r="B8" i="14"/>
  <c r="G30" i="13"/>
  <c r="B38" i="14"/>
  <c r="B13" i="14" l="1"/>
  <c r="K30" i="13" l="1"/>
  <c r="J30" i="13"/>
  <c r="I30" i="13"/>
  <c r="H30" i="13"/>
  <c r="F30" i="13"/>
  <c r="C30" i="13"/>
  <c r="L32" i="13" l="1"/>
  <c r="E30" i="13" l="1"/>
  <c r="D30" i="13"/>
  <c r="L30" i="13" s="1"/>
  <c r="C41" i="13" l="1"/>
  <c r="C40" i="13"/>
  <c r="C39" i="13"/>
  <c r="C38" i="13"/>
  <c r="C37" i="13"/>
  <c r="B41" i="13"/>
  <c r="B40" i="13"/>
  <c r="B39" i="13"/>
  <c r="B38" i="13"/>
  <c r="B37" i="13"/>
  <c r="B36" i="13"/>
  <c r="C36" i="13"/>
  <c r="K24" i="13" l="1"/>
  <c r="J24" i="13"/>
  <c r="I24" i="13"/>
  <c r="H24" i="13"/>
  <c r="G24" i="13"/>
  <c r="F24" i="13"/>
  <c r="E24" i="13"/>
  <c r="D24" i="13"/>
  <c r="K23" i="13"/>
  <c r="J23" i="13"/>
  <c r="I23" i="13"/>
  <c r="H23" i="13"/>
  <c r="G23" i="13"/>
  <c r="F23" i="13"/>
  <c r="E23" i="13"/>
  <c r="D23" i="13"/>
  <c r="C24" i="13"/>
  <c r="C23" i="13"/>
  <c r="D41" i="14"/>
  <c r="L23" i="13" l="1"/>
  <c r="F20" i="14"/>
  <c r="D20" i="14"/>
  <c r="F13" i="14"/>
  <c r="D13" i="14"/>
  <c r="B20" i="14"/>
  <c r="G20" i="14" l="1"/>
  <c r="F17" i="13"/>
  <c r="E20" i="14"/>
  <c r="E17" i="13"/>
  <c r="C20" i="14"/>
  <c r="D17" i="13"/>
  <c r="G13" i="14"/>
  <c r="F11" i="13"/>
  <c r="E13" i="14"/>
  <c r="E11" i="13"/>
  <c r="E13" i="13" s="1"/>
  <c r="C13" i="14"/>
  <c r="D11" i="13"/>
  <c r="F8" i="14"/>
  <c r="D8" i="14"/>
  <c r="H20" i="14" l="1"/>
  <c r="H13" i="14"/>
  <c r="G8" i="14"/>
  <c r="F5" i="13"/>
  <c r="F7" i="13" s="1"/>
  <c r="E8" i="14"/>
  <c r="E5" i="13"/>
  <c r="C8" i="14"/>
  <c r="D5" i="13"/>
  <c r="H8" i="14" l="1"/>
  <c r="G13" i="13"/>
  <c r="G5" i="13" l="1"/>
  <c r="G7" i="13" l="1"/>
  <c r="G19" i="13"/>
  <c r="G17" i="13"/>
  <c r="G11" i="13"/>
</calcChain>
</file>

<file path=xl/sharedStrings.xml><?xml version="1.0" encoding="utf-8"?>
<sst xmlns="http://schemas.openxmlformats.org/spreadsheetml/2006/main" count="84" uniqueCount="54">
  <si>
    <t>vybrané náklady</t>
  </si>
  <si>
    <t>režie v Kč/osoba/hod</t>
  </si>
  <si>
    <t>počet osob AP+VVP</t>
  </si>
  <si>
    <t>U1</t>
  </si>
  <si>
    <t>U3</t>
  </si>
  <si>
    <t>U5</t>
  </si>
  <si>
    <t>U11</t>
  </si>
  <si>
    <t>Interní fondy</t>
  </si>
  <si>
    <t>Rektorát</t>
  </si>
  <si>
    <t>C e l k e m</t>
  </si>
  <si>
    <r>
      <t>Režie součásti z výkonů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rektorátu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: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DOPLŇKOVÁ ČINNOST</t>
    </r>
  </si>
  <si>
    <t>Režie součásti z výkonů rektorátu : VZDĚLÁVACÍ PROJEKTY (např. OPVK)</t>
  </si>
  <si>
    <t>A</t>
  </si>
  <si>
    <t>B</t>
  </si>
  <si>
    <t>C</t>
  </si>
  <si>
    <t>konkrétní činnosti ( A,B,C ) zabezpečované rektorátem</t>
  </si>
  <si>
    <t xml:space="preserve">Režie z výkonu služeb dané součásti - střediska - </t>
  </si>
  <si>
    <t>Informač.  zdroje</t>
  </si>
  <si>
    <t>Informač. zdroje</t>
  </si>
  <si>
    <t>20150</t>
  </si>
  <si>
    <t>Režie z výkonu služeb dané součásti - střediska děkanátu</t>
  </si>
  <si>
    <t>Plocha k dělení</t>
  </si>
  <si>
    <t>U15</t>
  </si>
  <si>
    <r>
      <t>Režie součásti z výkonů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rektorátu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: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VĚDECKÉ PROJEKTY (např. TAČR,GAČR,VaVpI)</t>
    </r>
  </si>
  <si>
    <t>U17</t>
  </si>
  <si>
    <t>Inter.fondy</t>
  </si>
  <si>
    <t>%</t>
  </si>
  <si>
    <t>Informač.zdroje</t>
  </si>
  <si>
    <t>C e l k e m %</t>
  </si>
  <si>
    <t>D Č</t>
  </si>
  <si>
    <t>Vědecké projekty</t>
  </si>
  <si>
    <t>/TAČR,GAČR/</t>
  </si>
  <si>
    <t>Vzdělávací projekty</t>
  </si>
  <si>
    <t>/např.OPVK/</t>
  </si>
  <si>
    <t>Vybrané náklady</t>
  </si>
  <si>
    <t>FTEp</t>
  </si>
  <si>
    <t>Středisko</t>
  </si>
  <si>
    <t>Sazba nepřímých nákladů (v Kč)</t>
  </si>
  <si>
    <t>Budova</t>
  </si>
  <si>
    <t>Poř.cena budovy</t>
  </si>
  <si>
    <t>Odpis budovy</t>
  </si>
  <si>
    <t>Odpis bud.na 1m₂/hod</t>
  </si>
  <si>
    <r>
      <t>Náklady na 1 m</t>
    </r>
    <r>
      <rPr>
        <sz val="9"/>
        <color theme="1"/>
        <rFont val="Calibri"/>
        <family val="2"/>
        <charset val="238"/>
      </rPr>
      <t>₂ v Kč/hod</t>
    </r>
  </si>
  <si>
    <t>Odpis budovy na 1m₂/hod</t>
  </si>
  <si>
    <t xml:space="preserve">*Při stanovení režie je nutné  připočítat k hodnotě režie NS a děkanátu i hodnotu režijních nákladů stanovených na </t>
  </si>
  <si>
    <t>Vybrané náklady celkem</t>
  </si>
  <si>
    <t>Hodnoty skuteč.nepřímých nákladů souvisejících s využitím infrastruktury</t>
  </si>
  <si>
    <r>
      <t>Cena za 1 m</t>
    </r>
    <r>
      <rPr>
        <sz val="10"/>
        <color theme="1"/>
        <rFont val="Calibri"/>
        <family val="2"/>
        <charset val="238"/>
      </rPr>
      <t>₂ v Kč/hod</t>
    </r>
  </si>
  <si>
    <t>Fond pracovní doby 1-12/2017 pracovníků při úvazku 1 v hod.</t>
  </si>
  <si>
    <t>Fond prac.doby 1-12/2017</t>
  </si>
  <si>
    <t>Náklady 1-12/2017  (v Kč)</t>
  </si>
  <si>
    <t xml:space="preserve">Informač. zdroje </t>
  </si>
  <si>
    <t>Režijní přirážky pro vykazování skutečných nepřímých nákladů DČ a projektů za 1 - 12 2017</t>
  </si>
  <si>
    <t>J e d n i c e (skutečnost 1 -12/2017)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</si>
</sst>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u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CD26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6" xfId="0" applyFont="1" applyBorder="1"/>
    <xf numFmtId="0" fontId="3" fillId="0" borderId="1" xfId="0" applyFont="1" applyBorder="1"/>
    <xf numFmtId="0" fontId="3" fillId="0" borderId="0" xfId="0" applyFont="1" applyBorder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 applyBorder="1"/>
    <xf numFmtId="2" fontId="3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3" fontId="3" fillId="0" borderId="0" xfId="0" applyNumberFormat="1" applyFont="1" applyFill="1" applyBorder="1"/>
    <xf numFmtId="1" fontId="8" fillId="0" borderId="0" xfId="0" applyNumberFormat="1" applyFont="1" applyFill="1" applyBorder="1"/>
    <xf numFmtId="1" fontId="8" fillId="0" borderId="0" xfId="0" applyNumberFormat="1" applyFont="1"/>
    <xf numFmtId="3" fontId="8" fillId="0" borderId="0" xfId="0" applyNumberFormat="1" applyFont="1" applyFill="1" applyBorder="1"/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Alignment="1">
      <alignment wrapText="1"/>
    </xf>
    <xf numFmtId="164" fontId="0" fillId="0" borderId="0" xfId="0" applyNumberFormat="1"/>
    <xf numFmtId="0" fontId="11" fillId="0" borderId="0" xfId="0" applyFont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6" xfId="0" applyFont="1" applyFill="1" applyBorder="1" applyAlignment="1"/>
    <xf numFmtId="0" fontId="3" fillId="0" borderId="8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0" fillId="0" borderId="9" xfId="0" applyBorder="1"/>
    <xf numFmtId="3" fontId="3" fillId="0" borderId="1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2" fontId="4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0" fontId="14" fillId="0" borderId="0" xfId="0" applyFont="1"/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wrapText="1"/>
    </xf>
    <xf numFmtId="0" fontId="8" fillId="0" borderId="10" xfId="0" applyFont="1" applyFill="1" applyBorder="1" applyAlignment="1">
      <alignment horizontal="center" wrapText="1"/>
    </xf>
    <xf numFmtId="0" fontId="0" fillId="0" borderId="16" xfId="0" applyBorder="1"/>
    <xf numFmtId="164" fontId="3" fillId="0" borderId="17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0" fontId="0" fillId="0" borderId="19" xfId="0" applyBorder="1"/>
    <xf numFmtId="164" fontId="3" fillId="0" borderId="20" xfId="0" applyNumberFormat="1" applyFont="1" applyBorder="1" applyAlignment="1">
      <alignment horizontal="center"/>
    </xf>
    <xf numFmtId="0" fontId="0" fillId="0" borderId="21" xfId="0" applyBorder="1"/>
    <xf numFmtId="164" fontId="3" fillId="0" borderId="2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/>
    <xf numFmtId="3" fontId="9" fillId="0" borderId="1" xfId="0" applyNumberFormat="1" applyFont="1" applyBorder="1"/>
    <xf numFmtId="3" fontId="9" fillId="0" borderId="1" xfId="0" applyNumberFormat="1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/>
    <xf numFmtId="2" fontId="3" fillId="3" borderId="1" xfId="0" applyNumberFormat="1" applyFont="1" applyFill="1" applyBorder="1"/>
    <xf numFmtId="2" fontId="4" fillId="3" borderId="1" xfId="0" applyNumberFormat="1" applyFont="1" applyFill="1" applyBorder="1"/>
    <xf numFmtId="0" fontId="3" fillId="0" borderId="14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3" xfId="0" applyFont="1" applyBorder="1"/>
    <xf numFmtId="0" fontId="3" fillId="0" borderId="4" xfId="0" applyFont="1" applyBorder="1"/>
    <xf numFmtId="2" fontId="3" fillId="4" borderId="1" xfId="0" applyNumberFormat="1" applyFont="1" applyFill="1" applyBorder="1"/>
    <xf numFmtId="2" fontId="4" fillId="4" borderId="1" xfId="0" applyNumberFormat="1" applyFont="1" applyFill="1" applyBorder="1"/>
    <xf numFmtId="0" fontId="3" fillId="2" borderId="8" xfId="0" applyFont="1" applyFill="1" applyBorder="1"/>
    <xf numFmtId="2" fontId="3" fillId="2" borderId="1" xfId="0" applyNumberFormat="1" applyFont="1" applyFill="1" applyBorder="1"/>
    <xf numFmtId="2" fontId="3" fillId="0" borderId="5" xfId="0" applyNumberFormat="1" applyFont="1" applyFill="1" applyBorder="1"/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2" fontId="4" fillId="2" borderId="1" xfId="0" applyNumberFormat="1" applyFont="1" applyFill="1" applyBorder="1"/>
    <xf numFmtId="0" fontId="4" fillId="2" borderId="6" xfId="0" applyFont="1" applyFill="1" applyBorder="1" applyAlignment="1">
      <alignment horizontal="center"/>
    </xf>
    <xf numFmtId="0" fontId="3" fillId="0" borderId="1" xfId="0" applyFont="1" applyFill="1" applyBorder="1"/>
    <xf numFmtId="2" fontId="4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0" fillId="0" borderId="7" xfId="0" applyFill="1" applyBorder="1"/>
    <xf numFmtId="2" fontId="4" fillId="0" borderId="7" xfId="0" applyNumberFormat="1" applyFont="1" applyFill="1" applyBorder="1"/>
    <xf numFmtId="2" fontId="4" fillId="0" borderId="7" xfId="0" applyNumberFormat="1" applyFont="1" applyFill="1" applyBorder="1" applyAlignment="1">
      <alignment horizontal="center"/>
    </xf>
    <xf numFmtId="0" fontId="10" fillId="0" borderId="1" xfId="0" applyFont="1" applyBorder="1"/>
    <xf numFmtId="4" fontId="4" fillId="2" borderId="9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7" xfId="0" applyBorder="1"/>
    <xf numFmtId="0" fontId="1" fillId="0" borderId="5" xfId="0" applyFont="1" applyBorder="1" applyAlignment="1"/>
    <xf numFmtId="0" fontId="4" fillId="0" borderId="0" xfId="0" applyFont="1" applyAlignment="1">
      <alignment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colors>
    <mruColors>
      <color rgb="FFFFFF99"/>
      <color rgb="FFFCD268"/>
      <color rgb="FFFFCCFF"/>
      <color rgb="FFFF9900"/>
      <color rgb="FFEBA281"/>
      <color rgb="FFFCA760"/>
      <color rgb="FFFF99FF"/>
      <color rgb="FFFFFF66"/>
      <color rgb="FFFF6600"/>
      <color rgb="FFACF5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DDFE"/>
  </sheetPr>
  <dimension ref="A1:M44"/>
  <sheetViews>
    <sheetView workbookViewId="0">
      <selection activeCell="G13" sqref="G13"/>
    </sheetView>
  </sheetViews>
  <sheetFormatPr defaultRowHeight="15" x14ac:dyDescent="0.25"/>
  <cols>
    <col min="2" max="2" width="10.28515625" customWidth="1"/>
    <col min="3" max="3" width="9.5703125" customWidth="1"/>
    <col min="4" max="4" width="10.140625" customWidth="1"/>
    <col min="5" max="5" width="9.7109375" customWidth="1"/>
    <col min="6" max="6" width="9.85546875" customWidth="1"/>
    <col min="7" max="7" width="9" customWidth="1"/>
    <col min="8" max="8" width="7.85546875" customWidth="1"/>
    <col min="9" max="9" width="9.28515625" customWidth="1"/>
    <col min="10" max="10" width="9.7109375" customWidth="1"/>
    <col min="11" max="11" width="9.28515625" customWidth="1"/>
    <col min="12" max="12" width="10.140625" customWidth="1"/>
    <col min="13" max="13" width="12.7109375" customWidth="1"/>
  </cols>
  <sheetData>
    <row r="1" spans="1:12" x14ac:dyDescent="0.25">
      <c r="A1" s="30" t="s">
        <v>52</v>
      </c>
      <c r="B1" s="27"/>
      <c r="C1" s="27"/>
      <c r="D1" s="27"/>
      <c r="E1" s="27"/>
      <c r="F1" s="27"/>
      <c r="G1" s="27"/>
      <c r="H1" s="27"/>
      <c r="I1" s="1"/>
      <c r="K1" s="56"/>
    </row>
    <row r="2" spans="1:12" ht="9" customHeight="1" x14ac:dyDescent="0.25">
      <c r="A2" s="1"/>
    </row>
    <row r="3" spans="1:12" ht="16.5" customHeight="1" x14ac:dyDescent="0.25">
      <c r="A3" s="114" t="s">
        <v>10</v>
      </c>
      <c r="B3" s="114"/>
      <c r="C3" s="114"/>
      <c r="D3" s="114"/>
      <c r="E3" s="114"/>
      <c r="F3" s="10"/>
      <c r="G3" s="13" t="s">
        <v>12</v>
      </c>
    </row>
    <row r="4" spans="1:12" ht="26.25" x14ac:dyDescent="0.25">
      <c r="A4" s="10"/>
      <c r="B4" s="10"/>
      <c r="C4" s="10"/>
      <c r="D4" s="37" t="s">
        <v>7</v>
      </c>
      <c r="E4" s="37" t="s">
        <v>17</v>
      </c>
      <c r="F4" s="38" t="s">
        <v>8</v>
      </c>
      <c r="G4" s="38" t="s">
        <v>9</v>
      </c>
      <c r="I4" s="16"/>
      <c r="J4" s="15"/>
      <c r="K4" s="17"/>
    </row>
    <row r="5" spans="1:12" ht="24" customHeight="1" x14ac:dyDescent="0.25">
      <c r="A5" s="121" t="s">
        <v>37</v>
      </c>
      <c r="B5" s="122"/>
      <c r="C5" s="122"/>
      <c r="D5" s="47">
        <f>jednice!B8</f>
        <v>30465.719999999998</v>
      </c>
      <c r="E5" s="109">
        <f>jednice!D8</f>
        <v>38248.97</v>
      </c>
      <c r="F5" s="47">
        <f>jednice!F8</f>
        <v>96672.91</v>
      </c>
      <c r="G5" s="45">
        <f>SUM(D5:F5)</f>
        <v>165387.6</v>
      </c>
      <c r="I5" s="17"/>
    </row>
    <row r="6" spans="1:12" ht="25.5" customHeight="1" x14ac:dyDescent="0.25">
      <c r="A6" s="115" t="s">
        <v>48</v>
      </c>
      <c r="B6" s="116"/>
      <c r="C6" s="116"/>
      <c r="D6" s="107"/>
      <c r="E6" s="22"/>
      <c r="F6" s="108"/>
      <c r="G6" s="9">
        <f>jednice!A7</f>
        <v>2080</v>
      </c>
      <c r="I6" s="17"/>
    </row>
    <row r="7" spans="1:12" x14ac:dyDescent="0.25">
      <c r="A7" s="33" t="s">
        <v>9</v>
      </c>
      <c r="B7" s="34"/>
      <c r="C7" s="34"/>
      <c r="D7" s="39">
        <f>D5/G6</f>
        <v>14.646980769230767</v>
      </c>
      <c r="E7" s="39">
        <f>E5/G6</f>
        <v>18.388927884615384</v>
      </c>
      <c r="F7" s="39">
        <f>F5/G6</f>
        <v>46.477360576923076</v>
      </c>
      <c r="G7" s="40">
        <f>D7+E7+F7</f>
        <v>79.513269230769225</v>
      </c>
    </row>
    <row r="8" spans="1:12" x14ac:dyDescent="0.25">
      <c r="A8" s="10"/>
      <c r="B8" s="10"/>
      <c r="C8" s="10"/>
      <c r="D8" s="10"/>
      <c r="E8" s="10"/>
      <c r="F8" s="10"/>
      <c r="G8" s="10"/>
    </row>
    <row r="9" spans="1:12" ht="27.75" customHeight="1" x14ac:dyDescent="0.25">
      <c r="A9" s="123" t="s">
        <v>23</v>
      </c>
      <c r="B9" s="123"/>
      <c r="C9" s="123"/>
      <c r="D9" s="123"/>
      <c r="E9" s="123"/>
      <c r="F9" s="123"/>
      <c r="G9" s="13" t="s">
        <v>13</v>
      </c>
    </row>
    <row r="10" spans="1:12" ht="26.25" x14ac:dyDescent="0.25">
      <c r="A10" s="10"/>
      <c r="B10" s="10"/>
      <c r="C10" s="10"/>
      <c r="D10" s="37" t="s">
        <v>7</v>
      </c>
      <c r="E10" s="37" t="s">
        <v>51</v>
      </c>
      <c r="F10" s="38" t="s">
        <v>8</v>
      </c>
      <c r="G10" s="38" t="s">
        <v>9</v>
      </c>
    </row>
    <row r="11" spans="1:12" ht="24" customHeight="1" x14ac:dyDescent="0.25">
      <c r="A11" s="121" t="s">
        <v>37</v>
      </c>
      <c r="B11" s="122"/>
      <c r="C11" s="122"/>
      <c r="D11" s="45">
        <f>jednice!B13</f>
        <v>25862.44</v>
      </c>
      <c r="E11" s="46">
        <f>jednice!D13</f>
        <v>38248.97</v>
      </c>
      <c r="F11" s="45">
        <f>jednice!F13</f>
        <v>93918.950000000012</v>
      </c>
      <c r="G11" s="47">
        <f>SUM(D11:F11)</f>
        <v>158030.36000000002</v>
      </c>
      <c r="I11" s="19"/>
      <c r="J11" s="15"/>
      <c r="K11" s="15"/>
      <c r="L11" s="20"/>
    </row>
    <row r="12" spans="1:12" ht="24" customHeight="1" x14ac:dyDescent="0.25">
      <c r="A12" s="115" t="s">
        <v>48</v>
      </c>
      <c r="B12" s="116"/>
      <c r="C12" s="120"/>
      <c r="D12" s="67"/>
      <c r="E12" s="67"/>
      <c r="F12" s="67"/>
      <c r="G12" s="23">
        <f>jednice!A7</f>
        <v>2080</v>
      </c>
      <c r="I12" s="11"/>
    </row>
    <row r="13" spans="1:12" x14ac:dyDescent="0.25">
      <c r="A13" s="31" t="s">
        <v>9</v>
      </c>
      <c r="B13" s="32"/>
      <c r="C13" s="32"/>
      <c r="D13" s="110">
        <f>D11/G12</f>
        <v>12.433865384615384</v>
      </c>
      <c r="E13" s="110">
        <f>E11/G12</f>
        <v>18.388927884615384</v>
      </c>
      <c r="F13" s="110">
        <f>F11/G12</f>
        <v>45.153341346153852</v>
      </c>
      <c r="G13" s="106">
        <f>D13+E13+F13-0.01</f>
        <v>75.966134615384618</v>
      </c>
      <c r="I13" s="6"/>
    </row>
    <row r="14" spans="1:12" x14ac:dyDescent="0.25">
      <c r="A14" s="11"/>
      <c r="B14" s="11"/>
      <c r="C14" s="11"/>
      <c r="D14" s="24"/>
      <c r="E14" s="25"/>
      <c r="F14" s="25"/>
      <c r="G14" s="26"/>
      <c r="I14" s="6"/>
    </row>
    <row r="15" spans="1:12" ht="18.75" x14ac:dyDescent="0.25">
      <c r="A15" s="117" t="s">
        <v>11</v>
      </c>
      <c r="B15" s="117"/>
      <c r="C15" s="117"/>
      <c r="D15" s="117"/>
      <c r="E15" s="117"/>
      <c r="F15" s="117"/>
      <c r="G15" s="13" t="s">
        <v>14</v>
      </c>
    </row>
    <row r="16" spans="1:12" ht="26.25" x14ac:dyDescent="0.25">
      <c r="A16" s="10"/>
      <c r="B16" s="10"/>
      <c r="C16" s="10"/>
      <c r="D16" s="37" t="s">
        <v>7</v>
      </c>
      <c r="E16" s="37" t="s">
        <v>18</v>
      </c>
      <c r="F16" s="38" t="s">
        <v>8</v>
      </c>
      <c r="G16" s="38" t="s">
        <v>9</v>
      </c>
    </row>
    <row r="17" spans="1:13" ht="24" customHeight="1" x14ac:dyDescent="0.25">
      <c r="A17" s="121" t="s">
        <v>37</v>
      </c>
      <c r="B17" s="122"/>
      <c r="C17" s="122"/>
      <c r="D17" s="47">
        <f>jednice!B20</f>
        <v>30465.719999999998</v>
      </c>
      <c r="E17" s="109">
        <f>jednice!D20</f>
        <v>38110.76</v>
      </c>
      <c r="F17" s="47">
        <f>jednice!F20</f>
        <v>96182.53</v>
      </c>
      <c r="G17" s="47">
        <f>SUM(D17:F17)</f>
        <v>164759.01</v>
      </c>
      <c r="I17" s="21"/>
      <c r="J17" s="18"/>
    </row>
    <row r="18" spans="1:13" ht="24" customHeight="1" x14ac:dyDescent="0.25">
      <c r="A18" s="115" t="s">
        <v>48</v>
      </c>
      <c r="B18" s="116"/>
      <c r="C18" s="116"/>
      <c r="D18" s="107"/>
      <c r="E18" s="22"/>
      <c r="F18" s="22"/>
      <c r="G18" s="23">
        <f>jednice!A7</f>
        <v>2080</v>
      </c>
      <c r="I18" s="11"/>
    </row>
    <row r="19" spans="1:13" x14ac:dyDescent="0.25">
      <c r="A19" s="31" t="s">
        <v>9</v>
      </c>
      <c r="B19" s="34"/>
      <c r="C19" s="34"/>
      <c r="D19" s="39">
        <f>D17/G18</f>
        <v>14.646980769230767</v>
      </c>
      <c r="E19" s="39">
        <f>E17/G18</f>
        <v>18.322480769230769</v>
      </c>
      <c r="F19" s="39">
        <f>F17/G18</f>
        <v>46.24160096153846</v>
      </c>
      <c r="G19" s="106">
        <f>D19+E19+F19</f>
        <v>79.211062499999997</v>
      </c>
      <c r="M19" s="29"/>
    </row>
    <row r="20" spans="1:13" ht="15" customHeight="1" x14ac:dyDescent="0.25">
      <c r="A20" s="10"/>
      <c r="B20" s="10"/>
      <c r="C20" s="10"/>
      <c r="D20" s="12"/>
      <c r="E20" s="12"/>
      <c r="F20" s="12"/>
      <c r="G20" s="12"/>
    </row>
    <row r="21" spans="1:13" ht="17.25" customHeight="1" x14ac:dyDescent="0.25">
      <c r="A21" s="114" t="s">
        <v>16</v>
      </c>
      <c r="B21" s="114"/>
      <c r="C21" s="114"/>
      <c r="D21" s="114"/>
      <c r="E21" s="114"/>
      <c r="F21" s="10"/>
      <c r="G21" s="12"/>
    </row>
    <row r="22" spans="1:13" ht="17.25" customHeight="1" x14ac:dyDescent="0.25">
      <c r="A22" s="28"/>
      <c r="B22" s="28"/>
      <c r="C22" s="37">
        <v>20110</v>
      </c>
      <c r="D22" s="37">
        <v>20120</v>
      </c>
      <c r="E22" s="37">
        <v>20130</v>
      </c>
      <c r="F22" s="41">
        <v>20140</v>
      </c>
      <c r="G22" s="42" t="s">
        <v>19</v>
      </c>
      <c r="H22" s="37">
        <v>20160</v>
      </c>
      <c r="I22" s="37">
        <v>20170</v>
      </c>
      <c r="J22" s="37">
        <v>20180</v>
      </c>
      <c r="K22" s="37">
        <v>20190</v>
      </c>
      <c r="L22" s="41" t="s">
        <v>9</v>
      </c>
    </row>
    <row r="23" spans="1:13" ht="15" customHeight="1" x14ac:dyDescent="0.25">
      <c r="A23" s="3" t="s">
        <v>0</v>
      </c>
      <c r="B23" s="8"/>
      <c r="C23" s="45">
        <f>jednice!B23</f>
        <v>144363.48000000001</v>
      </c>
      <c r="D23" s="45">
        <f>jednice!B24</f>
        <v>423758.61</v>
      </c>
      <c r="E23" s="45">
        <f>jednice!B25</f>
        <v>645510.81999999995</v>
      </c>
      <c r="F23" s="45">
        <f>jednice!B26</f>
        <v>356598.03</v>
      </c>
      <c r="G23" s="45">
        <f>jednice!B27</f>
        <v>544063.63</v>
      </c>
      <c r="H23" s="45">
        <f>jednice!B28</f>
        <v>117980.8</v>
      </c>
      <c r="I23" s="45">
        <f>jednice!B29</f>
        <v>1306236.4099999999</v>
      </c>
      <c r="J23" s="45">
        <f>jednice!B30</f>
        <v>438092.51</v>
      </c>
      <c r="K23" s="45">
        <f>jednice!B31</f>
        <v>336030.27</v>
      </c>
      <c r="L23" s="69">
        <f>SUM(C23:K23)</f>
        <v>4312634.5599999987</v>
      </c>
    </row>
    <row r="24" spans="1:13" ht="15" customHeight="1" x14ac:dyDescent="0.25">
      <c r="A24" s="3" t="s">
        <v>2</v>
      </c>
      <c r="B24" s="8"/>
      <c r="C24" s="76">
        <f>jednice!D23</f>
        <v>14.602</v>
      </c>
      <c r="D24" s="76">
        <f>jednice!D24</f>
        <v>11.086</v>
      </c>
      <c r="E24" s="76">
        <f>jednice!D25</f>
        <v>20.826000000000001</v>
      </c>
      <c r="F24" s="76">
        <f>jednice!D26</f>
        <v>11.949</v>
      </c>
      <c r="G24" s="76">
        <f>jednice!D27</f>
        <v>5.1100000000000003</v>
      </c>
      <c r="H24" s="76">
        <f>jednice!D28</f>
        <v>7.58</v>
      </c>
      <c r="I24" s="76">
        <f>jednice!D29</f>
        <v>14.097</v>
      </c>
      <c r="J24" s="76">
        <f>jednice!D30</f>
        <v>6.2910000000000004</v>
      </c>
      <c r="K24" s="76">
        <f>jednice!D31</f>
        <v>9.8689999999999998</v>
      </c>
      <c r="L24" s="105"/>
    </row>
    <row r="25" spans="1:13" ht="37.5" customHeight="1" x14ac:dyDescent="0.25">
      <c r="A25" s="115" t="s">
        <v>48</v>
      </c>
      <c r="B25" s="116"/>
      <c r="C25" s="107"/>
      <c r="D25" s="22"/>
      <c r="E25" s="22"/>
      <c r="F25" s="22"/>
      <c r="G25" s="22"/>
      <c r="H25" s="22"/>
      <c r="I25" s="22"/>
      <c r="J25" s="22"/>
      <c r="K25" s="108"/>
      <c r="L25" s="2">
        <f>jednice!A7</f>
        <v>2080</v>
      </c>
    </row>
    <row r="26" spans="1:13" x14ac:dyDescent="0.25">
      <c r="A26" s="31" t="s">
        <v>1</v>
      </c>
      <c r="B26" s="32"/>
      <c r="C26" s="40">
        <f>C23/C24/L25</f>
        <v>4.7531515703855112</v>
      </c>
      <c r="D26" s="40">
        <f>D23/D24/L25</f>
        <v>18.377241652673501</v>
      </c>
      <c r="E26" s="40">
        <f>E23/E24/L25</f>
        <v>14.901648918880984</v>
      </c>
      <c r="F26" s="40">
        <f>F23/F24/L25</f>
        <v>14.347758019660482</v>
      </c>
      <c r="G26" s="40">
        <f>G23/G24/L25</f>
        <v>51.187681582116511</v>
      </c>
      <c r="H26" s="40">
        <f>H23/H24/L25</f>
        <v>7.4830525674852852</v>
      </c>
      <c r="I26" s="40">
        <f>I23/I24/L25</f>
        <v>44.548363058697703</v>
      </c>
      <c r="J26" s="40">
        <f>J23/J24/L25</f>
        <v>33.479796381888654</v>
      </c>
      <c r="K26" s="40">
        <f>K23/K24/L25</f>
        <v>16.369745103159076</v>
      </c>
    </row>
    <row r="27" spans="1:13" x14ac:dyDescent="0.25">
      <c r="A27" s="10"/>
      <c r="B27" s="10"/>
      <c r="C27" s="10"/>
      <c r="D27" s="10"/>
      <c r="E27" s="10"/>
      <c r="F27" s="10"/>
      <c r="G27" s="10"/>
    </row>
    <row r="28" spans="1:13" ht="19.5" customHeight="1" x14ac:dyDescent="0.25">
      <c r="A28" s="117" t="s">
        <v>20</v>
      </c>
      <c r="B28" s="117"/>
      <c r="C28" s="117"/>
      <c r="D28" s="117"/>
      <c r="E28" s="117"/>
      <c r="F28" s="10"/>
      <c r="G28" s="10"/>
    </row>
    <row r="29" spans="1:13" x14ac:dyDescent="0.25">
      <c r="A29" s="5"/>
      <c r="B29" s="5"/>
      <c r="C29" s="41">
        <v>20001</v>
      </c>
      <c r="D29" s="41">
        <v>20810</v>
      </c>
      <c r="E29" s="41">
        <v>20820</v>
      </c>
      <c r="F29" s="98">
        <v>20830</v>
      </c>
      <c r="G29" s="41">
        <v>20840</v>
      </c>
      <c r="H29" s="38">
        <v>20901</v>
      </c>
      <c r="I29" s="41">
        <v>20902</v>
      </c>
      <c r="J29" s="41">
        <v>20903</v>
      </c>
      <c r="K29" s="41">
        <v>20904</v>
      </c>
      <c r="L29" s="71" t="s">
        <v>9</v>
      </c>
    </row>
    <row r="30" spans="1:13" x14ac:dyDescent="0.25">
      <c r="A30" s="3" t="s">
        <v>0</v>
      </c>
      <c r="B30" s="9"/>
      <c r="C30" s="45">
        <f>jednice!B32</f>
        <v>12242471.550000001</v>
      </c>
      <c r="D30" s="45">
        <f>jednice!B33</f>
        <v>115097.82</v>
      </c>
      <c r="E30" s="45">
        <f>jednice!B34</f>
        <v>484201.84</v>
      </c>
      <c r="F30" s="45">
        <f>jednice!B35</f>
        <v>179944.61</v>
      </c>
      <c r="G30" s="45">
        <f>jednice!B36</f>
        <v>27696.9</v>
      </c>
      <c r="H30" s="45">
        <f>jednice!B37</f>
        <v>747752.07</v>
      </c>
      <c r="I30" s="45">
        <f>jednice!B38</f>
        <v>363445.20999999996</v>
      </c>
      <c r="J30" s="45">
        <f>jednice!B39</f>
        <v>121400.88</v>
      </c>
      <c r="K30" s="45">
        <f>jednice!B40</f>
        <v>87458.96</v>
      </c>
      <c r="L30" s="45">
        <f>SUM(C30:K30)</f>
        <v>14369469.840000002</v>
      </c>
    </row>
    <row r="31" spans="1:13" x14ac:dyDescent="0.25">
      <c r="A31" s="3" t="s">
        <v>2</v>
      </c>
      <c r="B31" s="9"/>
      <c r="C31" s="3"/>
      <c r="D31" s="8"/>
      <c r="E31" s="8"/>
      <c r="F31" s="8"/>
      <c r="G31" s="112"/>
      <c r="H31" s="8"/>
      <c r="I31" s="8"/>
      <c r="J31" s="8"/>
      <c r="K31" s="108"/>
      <c r="L31" s="23">
        <f>jednice!D41</f>
        <v>101.91</v>
      </c>
    </row>
    <row r="32" spans="1:13" ht="40.5" customHeight="1" x14ac:dyDescent="0.25">
      <c r="A32" s="118" t="s">
        <v>48</v>
      </c>
      <c r="B32" s="119"/>
      <c r="C32" s="68"/>
      <c r="D32" s="5"/>
      <c r="E32" s="5"/>
      <c r="F32" s="5"/>
      <c r="H32" s="5"/>
      <c r="I32" s="5"/>
      <c r="J32" s="5"/>
      <c r="K32" s="67"/>
      <c r="L32" s="111">
        <f>jednice!A7</f>
        <v>2080</v>
      </c>
    </row>
    <row r="33" spans="1:12" ht="15" customHeight="1" x14ac:dyDescent="0.25">
      <c r="A33" s="35" t="s">
        <v>1</v>
      </c>
      <c r="B33" s="36"/>
      <c r="C33" s="31"/>
      <c r="D33" s="32"/>
      <c r="E33" s="32"/>
      <c r="F33" s="32"/>
      <c r="G33" s="102"/>
      <c r="H33" s="103"/>
      <c r="I33" s="32"/>
      <c r="J33" s="32"/>
      <c r="K33" s="104"/>
      <c r="L33" s="100">
        <f>L30/L32/jednice!D41</f>
        <v>67.789215597472889</v>
      </c>
    </row>
    <row r="34" spans="1:12" ht="9.75" customHeight="1" x14ac:dyDescent="0.25">
      <c r="A34" s="48"/>
      <c r="B34" s="49"/>
      <c r="C34" s="11"/>
      <c r="D34" s="11"/>
      <c r="E34" s="11"/>
      <c r="F34" s="11"/>
      <c r="G34" s="50"/>
      <c r="H34" s="11"/>
      <c r="I34" s="11"/>
      <c r="J34" s="51"/>
    </row>
    <row r="35" spans="1:12" ht="37.5" thickBot="1" x14ac:dyDescent="0.3">
      <c r="A35" s="57" t="s">
        <v>38</v>
      </c>
      <c r="B35" s="58" t="s">
        <v>42</v>
      </c>
      <c r="C35" s="59" t="s">
        <v>43</v>
      </c>
      <c r="G35" s="10"/>
      <c r="I35" s="27"/>
      <c r="K35" s="101" t="s">
        <v>45</v>
      </c>
    </row>
    <row r="36" spans="1:12" x14ac:dyDescent="0.25">
      <c r="A36" s="60" t="s">
        <v>3</v>
      </c>
      <c r="B36" s="61">
        <f>jednice!E45</f>
        <v>0.23994550539134243</v>
      </c>
      <c r="C36" s="62">
        <f>jednice!H45</f>
        <v>0.15784811207905095</v>
      </c>
      <c r="G36" s="10"/>
      <c r="K36" s="70">
        <f>L23+L30</f>
        <v>18682104.399999999</v>
      </c>
    </row>
    <row r="37" spans="1:12" x14ac:dyDescent="0.25">
      <c r="A37" s="63" t="s">
        <v>4</v>
      </c>
      <c r="B37" s="53">
        <f>jednice!E46</f>
        <v>0.50686903471968581</v>
      </c>
      <c r="C37" s="64">
        <f>jednice!H46</f>
        <v>0.10910504414238423</v>
      </c>
      <c r="G37" s="10"/>
    </row>
    <row r="38" spans="1:12" ht="15.75" thickBot="1" x14ac:dyDescent="0.3">
      <c r="A38" s="65" t="s">
        <v>22</v>
      </c>
      <c r="B38" s="55">
        <f>jednice!E47</f>
        <v>0.26520213709712775</v>
      </c>
      <c r="C38" s="66">
        <f>jednice!H47</f>
        <v>0.330552534066611</v>
      </c>
      <c r="G38" s="10"/>
    </row>
    <row r="39" spans="1:12" x14ac:dyDescent="0.25">
      <c r="A39" s="44" t="s">
        <v>5</v>
      </c>
      <c r="B39" s="54">
        <f>jednice!E48</f>
        <v>0.29030914488949011</v>
      </c>
      <c r="C39" s="54">
        <f>jednice!H48</f>
        <v>0.2848487662064052</v>
      </c>
    </row>
    <row r="40" spans="1:12" x14ac:dyDescent="0.25">
      <c r="A40" s="2" t="s">
        <v>6</v>
      </c>
      <c r="B40" s="52">
        <f>jednice!E49</f>
        <v>0.35012158738825588</v>
      </c>
      <c r="C40" s="52">
        <f>jednice!H49</f>
        <v>0.34164079541939463</v>
      </c>
      <c r="H40" s="14"/>
    </row>
    <row r="41" spans="1:12" x14ac:dyDescent="0.25">
      <c r="A41" s="2" t="s">
        <v>24</v>
      </c>
      <c r="B41" s="52">
        <f>jednice!E50</f>
        <v>0.35944350879657377</v>
      </c>
      <c r="C41" s="52">
        <f>jednice!H50</f>
        <v>0.29709697511951866</v>
      </c>
    </row>
    <row r="42" spans="1:12" x14ac:dyDescent="0.25">
      <c r="A42" s="6"/>
      <c r="B42" s="7"/>
      <c r="C42" s="7"/>
    </row>
    <row r="43" spans="1:12" x14ac:dyDescent="0.25">
      <c r="A43" s="10" t="s">
        <v>44</v>
      </c>
      <c r="B43" s="10"/>
      <c r="C43" s="10"/>
      <c r="D43" s="10"/>
      <c r="E43" s="10"/>
      <c r="F43" s="10"/>
      <c r="G43" s="10"/>
    </row>
    <row r="44" spans="1:12" x14ac:dyDescent="0.25">
      <c r="A44" s="10" t="s">
        <v>15</v>
      </c>
      <c r="B44" s="10"/>
      <c r="C44" s="10"/>
      <c r="D44" s="10"/>
      <c r="E44" s="10"/>
      <c r="F44" s="10"/>
      <c r="G44" s="10"/>
    </row>
  </sheetData>
  <mergeCells count="13">
    <mergeCell ref="A11:C11"/>
    <mergeCell ref="A3:E3"/>
    <mergeCell ref="A5:C5"/>
    <mergeCell ref="A6:C6"/>
    <mergeCell ref="A9:F9"/>
    <mergeCell ref="A21:E21"/>
    <mergeCell ref="A25:B25"/>
    <mergeCell ref="A28:E28"/>
    <mergeCell ref="A32:B32"/>
    <mergeCell ref="A12:C12"/>
    <mergeCell ref="A15:F15"/>
    <mergeCell ref="A17:C17"/>
    <mergeCell ref="A18:C18"/>
  </mergeCells>
  <pageMargins left="0.31496062992125984" right="0.31496062992125984" top="0.78740157480314965" bottom="0.78740157480314965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activeCell="D12" sqref="D12"/>
    </sheetView>
  </sheetViews>
  <sheetFormatPr defaultRowHeight="15" x14ac:dyDescent="0.25"/>
  <cols>
    <col min="1" max="1" width="10.28515625" customWidth="1"/>
    <col min="2" max="2" width="14.28515625" customWidth="1"/>
    <col min="3" max="3" width="7.7109375" customWidth="1"/>
    <col min="5" max="5" width="11.7109375" customWidth="1"/>
    <col min="6" max="6" width="11.140625" customWidth="1"/>
    <col min="7" max="7" width="7.7109375" customWidth="1"/>
    <col min="8" max="8" width="10" customWidth="1"/>
  </cols>
  <sheetData>
    <row r="1" spans="1:8" ht="12.75" customHeight="1" x14ac:dyDescent="0.25">
      <c r="D1" s="113" t="s">
        <v>53</v>
      </c>
      <c r="E1" s="113"/>
    </row>
    <row r="2" spans="1:8" s="10" customFormat="1" ht="12.75" x14ac:dyDescent="0.2">
      <c r="A2" s="3"/>
      <c r="B2" s="8"/>
      <c r="C2" s="8"/>
      <c r="D2" s="124" t="s">
        <v>29</v>
      </c>
      <c r="E2" s="125"/>
      <c r="F2" s="8"/>
      <c r="G2" s="8"/>
      <c r="H2" s="9"/>
    </row>
    <row r="3" spans="1:8" s="10" customFormat="1" ht="38.25" x14ac:dyDescent="0.2">
      <c r="A3" s="72" t="s">
        <v>49</v>
      </c>
      <c r="B3" s="73" t="s">
        <v>25</v>
      </c>
      <c r="C3" s="73" t="s">
        <v>26</v>
      </c>
      <c r="D3" s="74" t="s">
        <v>27</v>
      </c>
      <c r="E3" s="75" t="s">
        <v>26</v>
      </c>
      <c r="F3" s="73" t="s">
        <v>8</v>
      </c>
      <c r="G3" s="73" t="s">
        <v>26</v>
      </c>
      <c r="H3" s="74" t="s">
        <v>28</v>
      </c>
    </row>
    <row r="4" spans="1:8" s="10" customFormat="1" ht="12.75" x14ac:dyDescent="0.2">
      <c r="A4" s="76"/>
      <c r="B4" s="77">
        <v>983.99</v>
      </c>
      <c r="C4" s="77"/>
      <c r="D4" s="77">
        <v>0</v>
      </c>
      <c r="E4" s="77"/>
      <c r="F4" s="77">
        <v>1587.31</v>
      </c>
      <c r="G4" s="77"/>
      <c r="H4" s="77"/>
    </row>
    <row r="5" spans="1:8" s="10" customFormat="1" ht="12.75" x14ac:dyDescent="0.2">
      <c r="A5" s="78"/>
      <c r="B5" s="79">
        <v>25862.44</v>
      </c>
      <c r="C5" s="79"/>
      <c r="D5" s="79">
        <v>138.21</v>
      </c>
      <c r="E5" s="79"/>
      <c r="F5" s="79">
        <v>490.38</v>
      </c>
      <c r="G5" s="79"/>
      <c r="H5" s="79"/>
    </row>
    <row r="6" spans="1:8" s="10" customFormat="1" ht="12.75" x14ac:dyDescent="0.2">
      <c r="A6" s="79"/>
      <c r="B6" s="79">
        <v>2095.5300000000002</v>
      </c>
      <c r="C6" s="79"/>
      <c r="D6" s="79">
        <v>38110.76</v>
      </c>
      <c r="E6" s="79"/>
      <c r="F6" s="79">
        <v>93428.57</v>
      </c>
      <c r="G6" s="79"/>
      <c r="H6" s="79"/>
    </row>
    <row r="7" spans="1:8" s="10" customFormat="1" ht="12.75" x14ac:dyDescent="0.2">
      <c r="A7" s="78">
        <v>2080</v>
      </c>
      <c r="B7" s="80">
        <v>1523.76</v>
      </c>
      <c r="C7" s="79"/>
      <c r="D7" s="80">
        <v>0</v>
      </c>
      <c r="E7" s="79"/>
      <c r="F7" s="80">
        <v>1166.6500000000001</v>
      </c>
      <c r="G7" s="79"/>
      <c r="H7" s="79"/>
    </row>
    <row r="8" spans="1:8" s="10" customFormat="1" ht="12.75" x14ac:dyDescent="0.2">
      <c r="A8" s="80"/>
      <c r="B8" s="80">
        <f>SUM(B4:B7)</f>
        <v>30465.719999999998</v>
      </c>
      <c r="C8" s="81">
        <f>B8/A7</f>
        <v>14.646980769230767</v>
      </c>
      <c r="D8" s="80">
        <f>SUM(D4:D7)</f>
        <v>38248.97</v>
      </c>
      <c r="E8" s="81">
        <f>D8/A7</f>
        <v>18.388927884615384</v>
      </c>
      <c r="F8" s="80">
        <f>SUM(F4:F7)</f>
        <v>96672.91</v>
      </c>
      <c r="G8" s="81">
        <f>F8/A7</f>
        <v>46.477360576923076</v>
      </c>
      <c r="H8" s="82">
        <f>C8+E8+G8</f>
        <v>79.513269230769225</v>
      </c>
    </row>
    <row r="9" spans="1:8" s="10" customFormat="1" ht="9.75" customHeight="1" x14ac:dyDescent="0.2"/>
    <row r="10" spans="1:8" s="10" customFormat="1" ht="12.75" x14ac:dyDescent="0.2">
      <c r="A10" s="3"/>
      <c r="B10" s="83"/>
      <c r="C10" s="8"/>
      <c r="D10" s="126" t="s">
        <v>30</v>
      </c>
      <c r="E10" s="127"/>
      <c r="F10" s="8" t="s">
        <v>31</v>
      </c>
      <c r="G10" s="8"/>
      <c r="H10" s="9"/>
    </row>
    <row r="11" spans="1:8" s="10" customFormat="1" ht="12.75" x14ac:dyDescent="0.2">
      <c r="A11" s="84"/>
      <c r="B11" s="77">
        <v>0</v>
      </c>
      <c r="C11" s="85"/>
      <c r="D11" s="77">
        <v>138.21</v>
      </c>
      <c r="E11" s="77"/>
      <c r="F11" s="77">
        <v>490.38</v>
      </c>
      <c r="G11" s="77"/>
      <c r="H11" s="77"/>
    </row>
    <row r="12" spans="1:8" s="10" customFormat="1" ht="12.75" x14ac:dyDescent="0.2">
      <c r="A12" s="68"/>
      <c r="B12" s="80">
        <v>25862.44</v>
      </c>
      <c r="C12" s="86"/>
      <c r="D12" s="80">
        <v>38110.76</v>
      </c>
      <c r="E12" s="79"/>
      <c r="F12" s="80">
        <v>93428.57</v>
      </c>
      <c r="G12" s="79"/>
      <c r="H12" s="79"/>
    </row>
    <row r="13" spans="1:8" s="10" customFormat="1" ht="12.75" x14ac:dyDescent="0.2">
      <c r="A13" s="87"/>
      <c r="B13" s="80">
        <f>SUM(B11:B12)</f>
        <v>25862.44</v>
      </c>
      <c r="C13" s="88">
        <f>B13/A7</f>
        <v>12.433865384615384</v>
      </c>
      <c r="D13" s="80">
        <f>SUM(D11:D12)</f>
        <v>38248.97</v>
      </c>
      <c r="E13" s="88">
        <f>D13/A7</f>
        <v>18.388927884615384</v>
      </c>
      <c r="F13" s="80">
        <f>SUM(F11:F12)</f>
        <v>93918.950000000012</v>
      </c>
      <c r="G13" s="88">
        <f>F13/A7</f>
        <v>45.153341346153852</v>
      </c>
      <c r="H13" s="89">
        <f>C13+E13+G13-0.01</f>
        <v>75.966134615384618</v>
      </c>
    </row>
    <row r="14" spans="1:8" s="10" customFormat="1" ht="9.75" customHeight="1" x14ac:dyDescent="0.2">
      <c r="C14" s="12"/>
    </row>
    <row r="15" spans="1:8" s="10" customFormat="1" ht="12.75" x14ac:dyDescent="0.2">
      <c r="A15" s="3"/>
      <c r="B15" s="8"/>
      <c r="C15" s="8"/>
      <c r="D15" s="43" t="s">
        <v>32</v>
      </c>
      <c r="E15" s="90"/>
      <c r="F15" s="8" t="s">
        <v>33</v>
      </c>
      <c r="G15" s="8"/>
      <c r="H15" s="9"/>
    </row>
    <row r="16" spans="1:8" s="10" customFormat="1" ht="12.75" x14ac:dyDescent="0.2">
      <c r="A16" s="84"/>
      <c r="B16" s="77">
        <v>983.99</v>
      </c>
      <c r="C16" s="77"/>
      <c r="D16" s="77">
        <v>0</v>
      </c>
      <c r="E16" s="83"/>
      <c r="F16" s="77">
        <v>1587.31</v>
      </c>
      <c r="G16" s="77"/>
      <c r="H16" s="85"/>
    </row>
    <row r="17" spans="1:8" s="10" customFormat="1" ht="12.75" x14ac:dyDescent="0.2">
      <c r="A17" s="68"/>
      <c r="B17" s="79">
        <v>25862.44</v>
      </c>
      <c r="C17" s="79"/>
      <c r="D17" s="79">
        <v>38110.76</v>
      </c>
      <c r="E17" s="5"/>
      <c r="F17" s="79">
        <v>93428.57</v>
      </c>
      <c r="G17" s="79"/>
      <c r="H17" s="86"/>
    </row>
    <row r="18" spans="1:8" s="10" customFormat="1" ht="12.75" x14ac:dyDescent="0.2">
      <c r="A18" s="68"/>
      <c r="B18" s="79">
        <v>2095.5300000000002</v>
      </c>
      <c r="C18" s="79"/>
      <c r="D18" s="79">
        <v>0</v>
      </c>
      <c r="E18" s="5"/>
      <c r="F18" s="79">
        <v>1166.6500000000001</v>
      </c>
      <c r="G18" s="79"/>
      <c r="H18" s="86"/>
    </row>
    <row r="19" spans="1:8" s="10" customFormat="1" ht="12.75" x14ac:dyDescent="0.2">
      <c r="A19" s="68"/>
      <c r="B19" s="80">
        <v>1523.76</v>
      </c>
      <c r="C19" s="79"/>
      <c r="D19" s="80">
        <v>0</v>
      </c>
      <c r="E19" s="5"/>
      <c r="F19" s="80">
        <v>0</v>
      </c>
      <c r="G19" s="79"/>
      <c r="H19" s="86"/>
    </row>
    <row r="20" spans="1:8" s="10" customFormat="1" ht="12.75" x14ac:dyDescent="0.2">
      <c r="A20" s="87"/>
      <c r="B20" s="80">
        <f>SUM(B16:B19)</f>
        <v>30465.719999999998</v>
      </c>
      <c r="C20" s="91">
        <f>B20/A7</f>
        <v>14.646980769230767</v>
      </c>
      <c r="D20" s="92">
        <f>SUM(D16:D19)</f>
        <v>38110.76</v>
      </c>
      <c r="E20" s="91">
        <f>D20/A7</f>
        <v>18.322480769230769</v>
      </c>
      <c r="F20" s="80">
        <f>SUM(F16:F19)</f>
        <v>96182.53</v>
      </c>
      <c r="G20" s="91">
        <f>F20/A7</f>
        <v>46.24160096153846</v>
      </c>
      <c r="H20" s="97">
        <f>C20+E20+G20</f>
        <v>79.211062499999997</v>
      </c>
    </row>
    <row r="21" spans="1:8" s="10" customFormat="1" ht="12.75" customHeight="1" x14ac:dyDescent="0.2"/>
    <row r="22" spans="1:8" s="10" customFormat="1" ht="12.75" x14ac:dyDescent="0.2">
      <c r="A22" s="4" t="s">
        <v>36</v>
      </c>
      <c r="B22" s="4" t="s">
        <v>34</v>
      </c>
      <c r="C22" s="4"/>
      <c r="D22" s="4" t="s">
        <v>35</v>
      </c>
    </row>
    <row r="23" spans="1:8" s="10" customFormat="1" ht="12.75" x14ac:dyDescent="0.2">
      <c r="A23" s="4">
        <v>20110</v>
      </c>
      <c r="B23" s="4">
        <v>144363.48000000001</v>
      </c>
      <c r="C23" s="4"/>
      <c r="D23" s="4">
        <v>14.602</v>
      </c>
    </row>
    <row r="24" spans="1:8" s="10" customFormat="1" ht="12.75" x14ac:dyDescent="0.2">
      <c r="A24" s="4">
        <v>20120</v>
      </c>
      <c r="B24" s="4">
        <v>423758.61</v>
      </c>
      <c r="C24" s="4"/>
      <c r="D24" s="4">
        <v>11.086</v>
      </c>
    </row>
    <row r="25" spans="1:8" s="10" customFormat="1" ht="12.75" x14ac:dyDescent="0.2">
      <c r="A25" s="4">
        <v>20130</v>
      </c>
      <c r="B25" s="4">
        <v>645510.81999999995</v>
      </c>
      <c r="C25" s="4"/>
      <c r="D25" s="93">
        <v>20.826000000000001</v>
      </c>
    </row>
    <row r="26" spans="1:8" s="10" customFormat="1" ht="12.75" x14ac:dyDescent="0.2">
      <c r="A26" s="4">
        <v>20140</v>
      </c>
      <c r="B26" s="4">
        <v>356598.03</v>
      </c>
      <c r="C26" s="4"/>
      <c r="D26" s="4">
        <v>11.949</v>
      </c>
    </row>
    <row r="27" spans="1:8" s="10" customFormat="1" ht="12.75" x14ac:dyDescent="0.2">
      <c r="A27" s="4">
        <v>20150</v>
      </c>
      <c r="B27" s="4">
        <v>544063.63</v>
      </c>
      <c r="C27" s="4"/>
      <c r="D27" s="4">
        <v>5.1100000000000003</v>
      </c>
    </row>
    <row r="28" spans="1:8" s="10" customFormat="1" ht="12.75" x14ac:dyDescent="0.2">
      <c r="A28" s="4">
        <v>20160</v>
      </c>
      <c r="B28" s="4">
        <v>117980.8</v>
      </c>
      <c r="C28" s="4"/>
      <c r="D28" s="4">
        <v>7.58</v>
      </c>
    </row>
    <row r="29" spans="1:8" s="10" customFormat="1" ht="12.75" x14ac:dyDescent="0.2">
      <c r="A29" s="4">
        <v>20170</v>
      </c>
      <c r="B29" s="4">
        <v>1306236.4099999999</v>
      </c>
      <c r="C29" s="4"/>
      <c r="D29" s="93">
        <v>14.097</v>
      </c>
    </row>
    <row r="30" spans="1:8" s="10" customFormat="1" ht="12.75" x14ac:dyDescent="0.2">
      <c r="A30" s="4">
        <v>20180</v>
      </c>
      <c r="B30" s="4">
        <v>438092.51</v>
      </c>
      <c r="C30" s="4"/>
      <c r="D30" s="4">
        <v>6.2910000000000004</v>
      </c>
    </row>
    <row r="31" spans="1:8" s="10" customFormat="1" ht="12.75" x14ac:dyDescent="0.2">
      <c r="A31" s="4">
        <v>20190</v>
      </c>
      <c r="B31" s="4">
        <v>336030.27</v>
      </c>
      <c r="C31" s="4"/>
      <c r="D31" s="93">
        <v>9.8689999999999998</v>
      </c>
    </row>
    <row r="32" spans="1:8" s="10" customFormat="1" ht="12.75" x14ac:dyDescent="0.2">
      <c r="A32" s="4">
        <v>20001</v>
      </c>
      <c r="B32" s="99">
        <v>12242471.550000001</v>
      </c>
      <c r="C32" s="4"/>
      <c r="D32" s="4"/>
    </row>
    <row r="33" spans="1:8" s="10" customFormat="1" ht="12.75" x14ac:dyDescent="0.2">
      <c r="A33" s="4">
        <v>20810</v>
      </c>
      <c r="B33" s="99">
        <v>115097.82</v>
      </c>
      <c r="C33" s="4"/>
      <c r="D33" s="4"/>
    </row>
    <row r="34" spans="1:8" s="10" customFormat="1" ht="12.75" x14ac:dyDescent="0.2">
      <c r="A34" s="4">
        <v>20820</v>
      </c>
      <c r="B34" s="99">
        <v>484201.84</v>
      </c>
      <c r="C34" s="4"/>
      <c r="D34" s="4"/>
    </row>
    <row r="35" spans="1:8" s="10" customFormat="1" ht="12.75" x14ac:dyDescent="0.2">
      <c r="A35" s="4">
        <v>20830</v>
      </c>
      <c r="B35" s="99">
        <v>179944.61</v>
      </c>
      <c r="C35" s="4"/>
      <c r="D35" s="4"/>
    </row>
    <row r="36" spans="1:8" s="10" customFormat="1" ht="12.75" x14ac:dyDescent="0.2">
      <c r="A36" s="4">
        <v>20840</v>
      </c>
      <c r="B36" s="99">
        <v>27696.9</v>
      </c>
      <c r="C36" s="4"/>
      <c r="D36" s="4"/>
    </row>
    <row r="37" spans="1:8" s="10" customFormat="1" ht="12.75" x14ac:dyDescent="0.2">
      <c r="A37" s="4">
        <v>20901</v>
      </c>
      <c r="B37" s="99">
        <v>747752.07</v>
      </c>
      <c r="C37" s="4"/>
      <c r="D37" s="4">
        <v>0.5</v>
      </c>
    </row>
    <row r="38" spans="1:8" s="10" customFormat="1" ht="12.75" x14ac:dyDescent="0.2">
      <c r="A38" s="4">
        <v>20902</v>
      </c>
      <c r="B38" s="99">
        <f>362559.35+885.86</f>
        <v>363445.20999999996</v>
      </c>
      <c r="C38" s="4"/>
      <c r="D38" s="4"/>
    </row>
    <row r="39" spans="1:8" s="10" customFormat="1" ht="12.75" x14ac:dyDescent="0.2">
      <c r="A39" s="4">
        <v>20903</v>
      </c>
      <c r="B39" s="99">
        <v>121400.88</v>
      </c>
      <c r="C39" s="4"/>
      <c r="D39" s="4"/>
    </row>
    <row r="40" spans="1:8" s="10" customFormat="1" ht="12.75" x14ac:dyDescent="0.2">
      <c r="A40" s="4">
        <v>20904</v>
      </c>
      <c r="B40" s="99">
        <v>87458.96</v>
      </c>
      <c r="C40" s="4"/>
      <c r="D40" s="4"/>
    </row>
    <row r="41" spans="1:8" s="10" customFormat="1" ht="12.75" x14ac:dyDescent="0.2">
      <c r="A41" s="4"/>
      <c r="B41" s="4">
        <f>SUM(B23:B40)</f>
        <v>18682104.399999999</v>
      </c>
      <c r="C41" s="4"/>
      <c r="D41" s="4">
        <f>SUM(D23:D40)</f>
        <v>101.91</v>
      </c>
    </row>
    <row r="42" spans="1:8" s="10" customFormat="1" ht="11.25" customHeight="1" x14ac:dyDescent="0.2">
      <c r="A42" s="5"/>
      <c r="B42" s="5"/>
      <c r="C42" s="5"/>
      <c r="D42" s="5"/>
    </row>
    <row r="43" spans="1:8" s="10" customFormat="1" ht="18" customHeight="1" x14ac:dyDescent="0.2">
      <c r="B43" s="10" t="s">
        <v>46</v>
      </c>
    </row>
    <row r="44" spans="1:8" s="10" customFormat="1" ht="34.5" customHeight="1" x14ac:dyDescent="0.2">
      <c r="A44" s="73" t="s">
        <v>38</v>
      </c>
      <c r="B44" s="96" t="s">
        <v>50</v>
      </c>
      <c r="C44" s="4"/>
      <c r="D44" s="72" t="s">
        <v>21</v>
      </c>
      <c r="E44" s="94" t="s">
        <v>47</v>
      </c>
      <c r="F44" s="72" t="s">
        <v>39</v>
      </c>
      <c r="G44" s="72" t="s">
        <v>40</v>
      </c>
      <c r="H44" s="95" t="s">
        <v>41</v>
      </c>
    </row>
    <row r="45" spans="1:8" s="10" customFormat="1" ht="12.75" x14ac:dyDescent="0.2">
      <c r="A45" s="4" t="s">
        <v>3</v>
      </c>
      <c r="B45" s="4">
        <v>3649646</v>
      </c>
      <c r="C45" s="4"/>
      <c r="D45" s="4">
        <v>7312.65</v>
      </c>
      <c r="E45" s="53">
        <f>B45/D45/A7</f>
        <v>0.23994550539134243</v>
      </c>
      <c r="F45" s="4">
        <v>72027571</v>
      </c>
      <c r="G45" s="23">
        <v>30</v>
      </c>
      <c r="H45" s="53">
        <f>F45/G45/A7/D45</f>
        <v>0.15784811207905095</v>
      </c>
    </row>
    <row r="46" spans="1:8" s="10" customFormat="1" ht="12.75" x14ac:dyDescent="0.2">
      <c r="A46" s="4" t="s">
        <v>4</v>
      </c>
      <c r="B46" s="4">
        <v>930335</v>
      </c>
      <c r="C46" s="4"/>
      <c r="D46" s="4">
        <v>882.43</v>
      </c>
      <c r="E46" s="53">
        <f>B46/D46/A7</f>
        <v>0.50686903471968581</v>
      </c>
      <c r="F46" s="4">
        <v>6007720</v>
      </c>
      <c r="G46" s="23">
        <v>30</v>
      </c>
      <c r="H46" s="53">
        <f>F46/G46/A7/D46</f>
        <v>0.10910504414238423</v>
      </c>
    </row>
    <row r="47" spans="1:8" s="10" customFormat="1" ht="12.75" x14ac:dyDescent="0.2">
      <c r="A47" s="4" t="s">
        <v>22</v>
      </c>
      <c r="B47" s="4">
        <v>5855953</v>
      </c>
      <c r="C47" s="4"/>
      <c r="D47" s="4">
        <v>10615.91</v>
      </c>
      <c r="E47" s="53">
        <f>B47/D47/A7</f>
        <v>0.26520213709712775</v>
      </c>
      <c r="F47" s="4">
        <v>364948059</v>
      </c>
      <c r="G47" s="23">
        <v>50</v>
      </c>
      <c r="H47" s="53">
        <f>F47/G47/D47/A7</f>
        <v>0.330552534066611</v>
      </c>
    </row>
    <row r="48" spans="1:8" s="10" customFormat="1" ht="12.75" x14ac:dyDescent="0.2">
      <c r="A48" s="4" t="s">
        <v>5</v>
      </c>
      <c r="B48" s="4">
        <v>6702416</v>
      </c>
      <c r="C48" s="4"/>
      <c r="D48" s="4">
        <v>11099.6</v>
      </c>
      <c r="E48" s="53">
        <f>B48/D48/A7</f>
        <v>0.29030914488949011</v>
      </c>
      <c r="F48" s="4">
        <v>328817566</v>
      </c>
      <c r="G48" s="23">
        <v>50</v>
      </c>
      <c r="H48" s="53">
        <f>F48/G48/D48/A7</f>
        <v>0.2848487662064052</v>
      </c>
    </row>
    <row r="49" spans="1:8" s="10" customFormat="1" ht="12.75" x14ac:dyDescent="0.2">
      <c r="A49" s="4" t="s">
        <v>6</v>
      </c>
      <c r="B49" s="4">
        <v>3763276</v>
      </c>
      <c r="C49" s="4"/>
      <c r="D49" s="4">
        <v>5167.54</v>
      </c>
      <c r="E49" s="53">
        <f>B49/D49/A7</f>
        <v>0.35012158738825588</v>
      </c>
      <c r="F49" s="4">
        <v>146884814</v>
      </c>
      <c r="G49" s="23">
        <v>40</v>
      </c>
      <c r="H49" s="53">
        <f>F49/G49/D49/A7</f>
        <v>0.34164079541939463</v>
      </c>
    </row>
    <row r="50" spans="1:8" s="10" customFormat="1" ht="12.75" x14ac:dyDescent="0.2">
      <c r="A50" s="4" t="s">
        <v>24</v>
      </c>
      <c r="B50" s="4">
        <v>7385878</v>
      </c>
      <c r="C50" s="4"/>
      <c r="D50" s="4">
        <v>9878.89</v>
      </c>
      <c r="E50" s="53">
        <f>B50/D50/A7</f>
        <v>0.35944350879657377</v>
      </c>
      <c r="F50" s="4">
        <v>305238787</v>
      </c>
      <c r="G50" s="23">
        <v>50</v>
      </c>
      <c r="H50" s="53">
        <f>F50/G50/D50/A7</f>
        <v>0.29709697511951866</v>
      </c>
    </row>
  </sheetData>
  <mergeCells count="2">
    <mergeCell ref="D2:E2"/>
    <mergeCell ref="D10:E10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DČ+projekty</vt:lpstr>
      <vt:lpstr>jednice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totkova</dc:creator>
  <cp:lastModifiedBy>Zdenka Vavříková</cp:lastModifiedBy>
  <cp:lastPrinted>2018-06-12T10:49:46Z</cp:lastPrinted>
  <dcterms:created xsi:type="dcterms:W3CDTF">2013-09-03T13:18:42Z</dcterms:created>
  <dcterms:modified xsi:type="dcterms:W3CDTF">2018-06-12T11:21:28Z</dcterms:modified>
</cp:coreProperties>
</file>