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Vavřa\FT REZIE\Režie pro rok 2018\"/>
    </mc:Choice>
  </mc:AlternateContent>
  <bookViews>
    <workbookView xWindow="0" yWindow="0" windowWidth="18930" windowHeight="11580" activeTab="1"/>
  </bookViews>
  <sheets>
    <sheet name="jednice" sheetId="14" r:id="rId1"/>
    <sheet name="DČ+projekty" sheetId="13" r:id="rId2"/>
  </sheets>
  <calcPr calcId="162913"/>
</workbook>
</file>

<file path=xl/calcChain.xml><?xml version="1.0" encoding="utf-8"?>
<calcChain xmlns="http://schemas.openxmlformats.org/spreadsheetml/2006/main">
  <c r="G13" i="13" l="1"/>
  <c r="D13" i="14" l="1"/>
  <c r="I13" i="14" s="1"/>
  <c r="C13" i="14"/>
  <c r="K33" i="13"/>
  <c r="L30" i="13"/>
  <c r="G32" i="13"/>
  <c r="G30" i="13"/>
  <c r="E36" i="14"/>
  <c r="E30" i="14"/>
  <c r="E28" i="14"/>
  <c r="E27" i="14"/>
  <c r="C38" i="14"/>
  <c r="K32" i="13"/>
  <c r="J32" i="13"/>
  <c r="I32" i="13"/>
  <c r="H32" i="13"/>
  <c r="F32" i="13"/>
  <c r="E32" i="13"/>
  <c r="D32" i="13"/>
  <c r="C32" i="13"/>
  <c r="F6" i="13"/>
  <c r="E6" i="13"/>
  <c r="D6" i="13"/>
  <c r="K25" i="13" l="1"/>
  <c r="J25" i="13"/>
  <c r="I25" i="13"/>
  <c r="H25" i="13"/>
  <c r="G25" i="13"/>
  <c r="F25" i="13"/>
  <c r="K30" i="13"/>
  <c r="J30" i="13"/>
  <c r="I30" i="13"/>
  <c r="H30" i="13"/>
  <c r="F30" i="13"/>
  <c r="E30" i="13"/>
  <c r="D30" i="13"/>
  <c r="C30" i="13"/>
  <c r="K24" i="13"/>
  <c r="J24" i="13"/>
  <c r="I24" i="13"/>
  <c r="H24" i="13"/>
  <c r="G24" i="13"/>
  <c r="F24" i="13"/>
  <c r="E24" i="13"/>
  <c r="D24" i="13"/>
  <c r="C24" i="13"/>
  <c r="K23" i="13"/>
  <c r="J23" i="13"/>
  <c r="I23" i="13"/>
  <c r="H23" i="13"/>
  <c r="G23" i="13"/>
  <c r="F23" i="13"/>
  <c r="E23" i="13"/>
  <c r="D23" i="13"/>
  <c r="C23" i="13"/>
  <c r="F18" i="13"/>
  <c r="E18" i="13"/>
  <c r="D18" i="13"/>
  <c r="F12" i="13"/>
  <c r="E12" i="13"/>
  <c r="D12" i="13"/>
  <c r="I49" i="14"/>
  <c r="F38" i="13" s="1"/>
  <c r="I48" i="14"/>
  <c r="F37" i="13" s="1"/>
  <c r="I47" i="14"/>
  <c r="F36" i="13" s="1"/>
  <c r="I46" i="14"/>
  <c r="C38" i="13" s="1"/>
  <c r="I45" i="14"/>
  <c r="C37" i="13" s="1"/>
  <c r="I44" i="14"/>
  <c r="C36" i="13" s="1"/>
  <c r="F49" i="14"/>
  <c r="E38" i="13" s="1"/>
  <c r="F48" i="14"/>
  <c r="E37" i="13" s="1"/>
  <c r="F47" i="14"/>
  <c r="E36" i="13" s="1"/>
  <c r="F46" i="14"/>
  <c r="B38" i="13" s="1"/>
  <c r="F45" i="14"/>
  <c r="B37" i="13" s="1"/>
  <c r="F44" i="14"/>
  <c r="B36" i="13" s="1"/>
  <c r="C41" i="14"/>
  <c r="K26" i="13" l="1"/>
  <c r="G26" i="13"/>
  <c r="I26" i="13"/>
  <c r="H26" i="13"/>
  <c r="E26" i="13"/>
  <c r="L23" i="13"/>
  <c r="C26" i="13"/>
  <c r="F26" i="13" l="1"/>
  <c r="J26" i="13"/>
  <c r="D26" i="13"/>
  <c r="K36" i="13" l="1"/>
  <c r="E41" i="14" l="1"/>
  <c r="L31" i="13" s="1"/>
  <c r="G20" i="14" l="1"/>
  <c r="E20" i="14"/>
  <c r="G13" i="14"/>
  <c r="E13" i="14"/>
  <c r="C20" i="14"/>
  <c r="F13" i="14" l="1"/>
  <c r="E11" i="13"/>
  <c r="E13" i="13" s="1"/>
  <c r="H13" i="14"/>
  <c r="F11" i="13"/>
  <c r="F13" i="13" s="1"/>
  <c r="D20" i="14"/>
  <c r="D17" i="13"/>
  <c r="F20" i="14"/>
  <c r="I20" i="14" s="1"/>
  <c r="E17" i="13"/>
  <c r="E19" i="13" s="1"/>
  <c r="D11" i="13"/>
  <c r="H20" i="14"/>
  <c r="F17" i="13"/>
  <c r="F19" i="13" s="1"/>
  <c r="G8" i="14"/>
  <c r="E8" i="14"/>
  <c r="C8" i="14"/>
  <c r="F8" i="14" l="1"/>
  <c r="E5" i="13"/>
  <c r="E7" i="13" s="1"/>
  <c r="H8" i="14"/>
  <c r="F5" i="13"/>
  <c r="F7" i="13" s="1"/>
  <c r="D13" i="13"/>
  <c r="G11" i="13"/>
  <c r="D19" i="13"/>
  <c r="G19" i="13" s="1"/>
  <c r="G17" i="13"/>
  <c r="D8" i="14"/>
  <c r="D5" i="13"/>
  <c r="I8" i="14" l="1"/>
  <c r="D7" i="13"/>
  <c r="G7" i="13" s="1"/>
  <c r="G5" i="13"/>
</calcChain>
</file>

<file path=xl/sharedStrings.xml><?xml version="1.0" encoding="utf-8"?>
<sst xmlns="http://schemas.openxmlformats.org/spreadsheetml/2006/main" count="88" uniqueCount="57">
  <si>
    <t>celkem</t>
  </si>
  <si>
    <t>režie v Kč/osoba/hod</t>
  </si>
  <si>
    <t>U1</t>
  </si>
  <si>
    <t>U3</t>
  </si>
  <si>
    <t>U5</t>
  </si>
  <si>
    <t>U11</t>
  </si>
  <si>
    <t>Interní fondy</t>
  </si>
  <si>
    <t>Rektorát</t>
  </si>
  <si>
    <t>C e l k e m</t>
  </si>
  <si>
    <r>
      <t>Režie součásti z výkonů</t>
    </r>
    <r>
      <rPr>
        <b/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rektorátu</t>
    </r>
    <r>
      <rPr>
        <b/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:</t>
    </r>
    <r>
      <rPr>
        <b/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DOPLŇKOVÁ ČINNOST</t>
    </r>
  </si>
  <si>
    <t>Režie součásti z výkonů rektorátu : VZDĚLÁVACÍ PROJEKTY (např. OPVK)</t>
  </si>
  <si>
    <t>A</t>
  </si>
  <si>
    <t>B</t>
  </si>
  <si>
    <t>C</t>
  </si>
  <si>
    <t>konkrétní činnosti ( A,B,C ) zabezpečované rektorátem</t>
  </si>
  <si>
    <t xml:space="preserve">Režie z výkonu služeb dané součásti - střediska - </t>
  </si>
  <si>
    <t>Informač.  zdroje</t>
  </si>
  <si>
    <t>Informač .  zdroje</t>
  </si>
  <si>
    <t>Informač. zdroje</t>
  </si>
  <si>
    <t>20150</t>
  </si>
  <si>
    <t>Režie z výkonu služeb dané součásti - střediska děkanátu</t>
  </si>
  <si>
    <t>Plocha k dělení</t>
  </si>
  <si>
    <t>U15</t>
  </si>
  <si>
    <t>U17</t>
  </si>
  <si>
    <t>%</t>
  </si>
  <si>
    <t>C e l k e m %</t>
  </si>
  <si>
    <t>D Č</t>
  </si>
  <si>
    <t>Vědecké projekty</t>
  </si>
  <si>
    <t>/TAČR,GAČR/</t>
  </si>
  <si>
    <t>Vzdělávací projekty</t>
  </si>
  <si>
    <t>/např.OPVK/</t>
  </si>
  <si>
    <t>Středisko</t>
  </si>
  <si>
    <t>Budova</t>
  </si>
  <si>
    <t>Poř.cena budovy</t>
  </si>
  <si>
    <t>Odpis budovy</t>
  </si>
  <si>
    <t>Odpis bud.na 1m₂/hod</t>
  </si>
  <si>
    <r>
      <t>Náklady na 1 m</t>
    </r>
    <r>
      <rPr>
        <sz val="9"/>
        <color theme="1"/>
        <rFont val="Calibri"/>
        <family val="2"/>
        <charset val="238"/>
      </rPr>
      <t>₂ v Kč/hod</t>
    </r>
  </si>
  <si>
    <t>Odpis budovy na 1m₂/hod</t>
  </si>
  <si>
    <t>Rok</t>
  </si>
  <si>
    <t>Vybrané náklady celkem</t>
  </si>
  <si>
    <t xml:space="preserve">*Při stanovení režie je nutné  připočítat k hodnotě režie NS a děkanátu i hodnotu režijních nákladů stanovených na </t>
  </si>
  <si>
    <t>Zadání a výpočet  j e d n i c e</t>
  </si>
  <si>
    <t>Fond prac.doby vč.svátků</t>
  </si>
  <si>
    <t>Roční časový fond pracovníků při úvazku 1 v hod (skuteč.2017)</t>
  </si>
  <si>
    <r>
      <t>Režie součásti z výkonů</t>
    </r>
    <r>
      <rPr>
        <b/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rektorátu</t>
    </r>
    <r>
      <rPr>
        <b/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:</t>
    </r>
    <r>
      <rPr>
        <b/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VĚDECKÉ PROJEKTY (např. TAČR, GAČR, VaVpI)</t>
    </r>
  </si>
  <si>
    <t>Režijní přirážky pro uplatňování nepřímých nákladů DČ a projektů pro rok 2018</t>
  </si>
  <si>
    <t>Sazba nepřímých nákladů (v Kč plán 2018)</t>
  </si>
  <si>
    <t>Roční časový fond pracovníků při úvazku 1 v hod (skuteč.2018)</t>
  </si>
  <si>
    <t>Vybrané náklady SAP(skuteč.2017)</t>
  </si>
  <si>
    <t>počet osob AP+VVP (skuteč.2017)</t>
  </si>
  <si>
    <t>Vybrané náklady SAP (skuteč.2017)</t>
  </si>
  <si>
    <t>FTEp (skuteč.2017)</t>
  </si>
  <si>
    <t>Inter.fondy (plán 2018)</t>
  </si>
  <si>
    <r>
      <t>Cena za 1 m</t>
    </r>
    <r>
      <rPr>
        <sz val="10"/>
        <color theme="1"/>
        <rFont val="Calibri"/>
        <family val="2"/>
        <charset val="238"/>
      </rPr>
      <t>₂ v Kč/hod</t>
    </r>
  </si>
  <si>
    <t>Informač. zdroje (plán 2018)</t>
  </si>
  <si>
    <t>Plánované roční náklady 2018    (v Kč)</t>
  </si>
  <si>
    <t>ROK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</si>
</sst>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6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B97E6"/>
        <bgColor indexed="64"/>
      </patternFill>
    </fill>
    <fill>
      <patternFill patternType="solid">
        <fgColor rgb="FFF4BD6C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176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0" xfId="0" applyFont="1" applyBorder="1"/>
    <xf numFmtId="0" fontId="0" fillId="0" borderId="0" xfId="0" applyBorder="1"/>
    <xf numFmtId="164" fontId="0" fillId="0" borderId="0" xfId="0" applyNumberFormat="1" applyBorder="1" applyAlignment="1">
      <alignment horizontal="center"/>
    </xf>
    <xf numFmtId="0" fontId="3" fillId="0" borderId="0" xfId="0" applyFont="1"/>
    <xf numFmtId="0" fontId="3" fillId="0" borderId="0" xfId="0" applyFont="1" applyFill="1" applyBorder="1"/>
    <xf numFmtId="2" fontId="3" fillId="0" borderId="0" xfId="0" applyNumberFormat="1" applyFont="1"/>
    <xf numFmtId="0" fontId="2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3" fontId="3" fillId="0" borderId="0" xfId="0" applyNumberFormat="1" applyFont="1" applyFill="1" applyBorder="1"/>
    <xf numFmtId="1" fontId="8" fillId="0" borderId="0" xfId="0" applyNumberFormat="1" applyFont="1" applyFill="1" applyBorder="1"/>
    <xf numFmtId="1" fontId="8" fillId="0" borderId="0" xfId="0" applyNumberFormat="1" applyFont="1"/>
    <xf numFmtId="3" fontId="8" fillId="0" borderId="0" xfId="0" applyNumberFormat="1" applyFont="1" applyFill="1" applyBorder="1"/>
    <xf numFmtId="0" fontId="3" fillId="0" borderId="1" xfId="0" applyFont="1" applyBorder="1" applyAlignment="1">
      <alignment horizontal="center"/>
    </xf>
    <xf numFmtId="4" fontId="3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0" fillId="0" borderId="0" xfId="0" applyFill="1"/>
    <xf numFmtId="164" fontId="0" fillId="0" borderId="0" xfId="0" applyNumberFormat="1"/>
    <xf numFmtId="0" fontId="10" fillId="0" borderId="0" xfId="0" applyFont="1"/>
    <xf numFmtId="0" fontId="11" fillId="0" borderId="0" xfId="0" applyFont="1"/>
    <xf numFmtId="4" fontId="3" fillId="2" borderId="8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3" fillId="2" borderId="6" xfId="0" applyFont="1" applyFill="1" applyBorder="1"/>
    <xf numFmtId="2" fontId="4" fillId="2" borderId="6" xfId="0" applyNumberFormat="1" applyFont="1" applyFill="1" applyBorder="1"/>
    <xf numFmtId="3" fontId="3" fillId="0" borderId="1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3" fontId="3" fillId="0" borderId="9" xfId="0" applyNumberFormat="1" applyFont="1" applyBorder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wrapText="1"/>
    </xf>
    <xf numFmtId="2" fontId="4" fillId="0" borderId="0" xfId="0" applyNumberFormat="1" applyFont="1" applyFill="1" applyBorder="1"/>
    <xf numFmtId="2" fontId="4" fillId="0" borderId="0" xfId="0" applyNumberFormat="1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3" fillId="0" borderId="13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0" fillId="0" borderId="0" xfId="0" applyAlignment="1">
      <alignment horizontal="right"/>
    </xf>
    <xf numFmtId="3" fontId="9" fillId="0" borderId="1" xfId="0" applyNumberFormat="1" applyFont="1" applyBorder="1"/>
    <xf numFmtId="3" fontId="3" fillId="0" borderId="2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3" fillId="0" borderId="11" xfId="0" applyFont="1" applyBorder="1"/>
    <xf numFmtId="2" fontId="4" fillId="2" borderId="6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wrapText="1"/>
    </xf>
    <xf numFmtId="0" fontId="0" fillId="0" borderId="14" xfId="0" applyBorder="1"/>
    <xf numFmtId="164" fontId="3" fillId="0" borderId="15" xfId="0" applyNumberFormat="1" applyFont="1" applyBorder="1" applyAlignment="1">
      <alignment horizontal="center"/>
    </xf>
    <xf numFmtId="164" fontId="3" fillId="0" borderId="16" xfId="0" applyNumberFormat="1" applyFont="1" applyBorder="1" applyAlignment="1">
      <alignment horizontal="center"/>
    </xf>
    <xf numFmtId="3" fontId="9" fillId="0" borderId="1" xfId="0" applyNumberFormat="1" applyFont="1" applyBorder="1" applyAlignment="1">
      <alignment horizontal="center"/>
    </xf>
    <xf numFmtId="0" fontId="0" fillId="0" borderId="17" xfId="0" applyBorder="1"/>
    <xf numFmtId="164" fontId="3" fillId="0" borderId="18" xfId="0" applyNumberFormat="1" applyFont="1" applyBorder="1" applyAlignment="1">
      <alignment horizontal="center"/>
    </xf>
    <xf numFmtId="0" fontId="0" fillId="0" borderId="19" xfId="0" applyBorder="1"/>
    <xf numFmtId="164" fontId="3" fillId="0" borderId="20" xfId="0" applyNumberFormat="1" applyFont="1" applyBorder="1" applyAlignment="1">
      <alignment horizontal="center"/>
    </xf>
    <xf numFmtId="0" fontId="1" fillId="0" borderId="0" xfId="0" applyFont="1" applyBorder="1" applyAlignment="1"/>
    <xf numFmtId="0" fontId="0" fillId="0" borderId="0" xfId="0" applyBorder="1" applyAlignment="1"/>
    <xf numFmtId="0" fontId="0" fillId="0" borderId="21" xfId="0" applyBorder="1"/>
    <xf numFmtId="0" fontId="0" fillId="0" borderId="22" xfId="0" applyBorder="1"/>
    <xf numFmtId="0" fontId="0" fillId="0" borderId="25" xfId="0" applyBorder="1"/>
    <xf numFmtId="0" fontId="3" fillId="0" borderId="22" xfId="0" applyFont="1" applyBorder="1"/>
    <xf numFmtId="0" fontId="4" fillId="0" borderId="22" xfId="0" applyFont="1" applyBorder="1"/>
    <xf numFmtId="0" fontId="8" fillId="0" borderId="34" xfId="0" applyFont="1" applyBorder="1" applyAlignment="1">
      <alignment horizontal="center" vertical="center"/>
    </xf>
    <xf numFmtId="0" fontId="8" fillId="0" borderId="35" xfId="0" applyFont="1" applyBorder="1" applyAlignment="1">
      <alignment wrapText="1"/>
    </xf>
    <xf numFmtId="0" fontId="8" fillId="0" borderId="36" xfId="0" applyFont="1" applyFill="1" applyBorder="1" applyAlignment="1">
      <alignment horizontal="center" wrapText="1"/>
    </xf>
    <xf numFmtId="164" fontId="0" fillId="0" borderId="15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0" fontId="8" fillId="0" borderId="35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wrapText="1"/>
    </xf>
    <xf numFmtId="0" fontId="3" fillId="0" borderId="35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 wrapText="1"/>
    </xf>
    <xf numFmtId="9" fontId="3" fillId="0" borderId="35" xfId="1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 wrapText="1"/>
    </xf>
    <xf numFmtId="0" fontId="8" fillId="0" borderId="5" xfId="0" applyFont="1" applyFill="1" applyBorder="1" applyAlignment="1"/>
    <xf numFmtId="0" fontId="8" fillId="0" borderId="7" xfId="0" applyFont="1" applyFill="1" applyBorder="1" applyAlignment="1">
      <alignment wrapText="1"/>
    </xf>
    <xf numFmtId="0" fontId="8" fillId="0" borderId="5" xfId="0" applyFont="1" applyFill="1" applyBorder="1"/>
    <xf numFmtId="0" fontId="8" fillId="0" borderId="6" xfId="0" applyFont="1" applyFill="1" applyBorder="1"/>
    <xf numFmtId="0" fontId="8" fillId="0" borderId="3" xfId="0" applyFont="1" applyFill="1" applyBorder="1"/>
    <xf numFmtId="0" fontId="8" fillId="0" borderId="4" xfId="0" applyFont="1" applyFill="1" applyBorder="1"/>
    <xf numFmtId="0" fontId="14" fillId="2" borderId="1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/>
    </xf>
    <xf numFmtId="49" fontId="14" fillId="2" borderId="1" xfId="0" applyNumberFormat="1" applyFont="1" applyFill="1" applyBorder="1" applyAlignment="1">
      <alignment horizontal="center"/>
    </xf>
    <xf numFmtId="0" fontId="14" fillId="2" borderId="1" xfId="0" applyFont="1" applyFill="1" applyBorder="1"/>
    <xf numFmtId="2" fontId="4" fillId="2" borderId="1" xfId="0" applyNumberFormat="1" applyFont="1" applyFill="1" applyBorder="1" applyAlignment="1">
      <alignment horizontal="center"/>
    </xf>
    <xf numFmtId="0" fontId="8" fillId="0" borderId="35" xfId="0" applyFont="1" applyFill="1" applyBorder="1" applyAlignment="1">
      <alignment horizontal="center" wrapText="1"/>
    </xf>
    <xf numFmtId="0" fontId="8" fillId="0" borderId="0" xfId="0" applyFont="1" applyBorder="1"/>
    <xf numFmtId="0" fontId="3" fillId="0" borderId="16" xfId="0" applyFont="1" applyBorder="1"/>
    <xf numFmtId="0" fontId="3" fillId="0" borderId="18" xfId="0" applyFont="1" applyBorder="1"/>
    <xf numFmtId="164" fontId="3" fillId="0" borderId="18" xfId="0" applyNumberFormat="1" applyFont="1" applyBorder="1"/>
    <xf numFmtId="164" fontId="3" fillId="0" borderId="20" xfId="0" applyNumberFormat="1" applyFont="1" applyBorder="1"/>
    <xf numFmtId="0" fontId="3" fillId="0" borderId="37" xfId="0" applyFont="1" applyBorder="1" applyAlignment="1">
      <alignment horizontal="center"/>
    </xf>
    <xf numFmtId="0" fontId="3" fillId="0" borderId="27" xfId="0" applyFont="1" applyBorder="1"/>
    <xf numFmtId="0" fontId="3" fillId="0" borderId="29" xfId="0" applyFont="1" applyBorder="1"/>
    <xf numFmtId="0" fontId="3" fillId="0" borderId="38" xfId="0" applyFont="1" applyBorder="1" applyAlignment="1">
      <alignment horizontal="center"/>
    </xf>
    <xf numFmtId="0" fontId="3" fillId="0" borderId="10" xfId="0" applyFont="1" applyBorder="1"/>
    <xf numFmtId="0" fontId="3" fillId="0" borderId="31" xfId="0" applyFont="1" applyBorder="1"/>
    <xf numFmtId="0" fontId="3" fillId="0" borderId="8" xfId="0" applyFont="1" applyBorder="1"/>
    <xf numFmtId="0" fontId="3" fillId="0" borderId="39" xfId="0" applyFont="1" applyBorder="1"/>
    <xf numFmtId="0" fontId="3" fillId="0" borderId="33" xfId="0" applyFont="1" applyBorder="1"/>
    <xf numFmtId="0" fontId="4" fillId="0" borderId="21" xfId="0" applyFont="1" applyBorder="1"/>
    <xf numFmtId="0" fontId="4" fillId="0" borderId="25" xfId="0" applyFont="1" applyBorder="1"/>
    <xf numFmtId="0" fontId="3" fillId="0" borderId="26" xfId="0" applyFont="1" applyBorder="1"/>
    <xf numFmtId="0" fontId="3" fillId="0" borderId="28" xfId="0" applyFont="1" applyBorder="1"/>
    <xf numFmtId="0" fontId="3" fillId="0" borderId="30" xfId="0" applyFont="1" applyBorder="1"/>
    <xf numFmtId="0" fontId="3" fillId="0" borderId="12" xfId="0" applyFont="1" applyBorder="1"/>
    <xf numFmtId="0" fontId="3" fillId="0" borderId="32" xfId="0" applyFont="1" applyBorder="1"/>
    <xf numFmtId="0" fontId="3" fillId="0" borderId="21" xfId="0" applyFont="1" applyBorder="1"/>
    <xf numFmtId="0" fontId="3" fillId="0" borderId="25" xfId="0" applyFont="1" applyBorder="1"/>
    <xf numFmtId="0" fontId="3" fillId="0" borderId="40" xfId="0" applyFont="1" applyBorder="1"/>
    <xf numFmtId="0" fontId="3" fillId="0" borderId="41" xfId="0" applyFont="1" applyBorder="1"/>
    <xf numFmtId="0" fontId="3" fillId="0" borderId="42" xfId="0" applyFont="1" applyBorder="1"/>
    <xf numFmtId="2" fontId="3" fillId="0" borderId="43" xfId="0" applyNumberFormat="1" applyFont="1" applyFill="1" applyBorder="1"/>
    <xf numFmtId="0" fontId="3" fillId="0" borderId="34" xfId="0" applyFont="1" applyBorder="1" applyAlignment="1">
      <alignment vertical="center"/>
    </xf>
    <xf numFmtId="0" fontId="3" fillId="0" borderId="36" xfId="0" applyFont="1" applyBorder="1" applyAlignment="1">
      <alignment vertical="center" wrapText="1"/>
    </xf>
    <xf numFmtId="0" fontId="3" fillId="0" borderId="14" xfId="0" applyFont="1" applyBorder="1"/>
    <xf numFmtId="0" fontId="3" fillId="0" borderId="15" xfId="0" applyFont="1" applyBorder="1"/>
    <xf numFmtId="0" fontId="3" fillId="0" borderId="17" xfId="0" applyFont="1" applyBorder="1"/>
    <xf numFmtId="0" fontId="3" fillId="0" borderId="19" xfId="0" applyFont="1" applyBorder="1"/>
    <xf numFmtId="0" fontId="3" fillId="0" borderId="13" xfId="0" applyFont="1" applyBorder="1"/>
    <xf numFmtId="0" fontId="3" fillId="0" borderId="34" xfId="0" applyFont="1" applyBorder="1"/>
    <xf numFmtId="0" fontId="3" fillId="0" borderId="35" xfId="0" applyFont="1" applyBorder="1"/>
    <xf numFmtId="0" fontId="16" fillId="0" borderId="0" xfId="0" applyFont="1"/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wrapText="1"/>
    </xf>
    <xf numFmtId="0" fontId="3" fillId="0" borderId="35" xfId="0" applyFont="1" applyBorder="1" applyAlignment="1">
      <alignment wrapText="1"/>
    </xf>
    <xf numFmtId="0" fontId="3" fillId="0" borderId="36" xfId="0" applyFont="1" applyFill="1" applyBorder="1" applyAlignment="1">
      <alignment horizontal="center" wrapText="1"/>
    </xf>
    <xf numFmtId="4" fontId="3" fillId="0" borderId="15" xfId="0" applyNumberFormat="1" applyFont="1" applyFill="1" applyBorder="1"/>
    <xf numFmtId="4" fontId="3" fillId="0" borderId="1" xfId="0" applyNumberFormat="1" applyFont="1" applyFill="1" applyBorder="1"/>
    <xf numFmtId="4" fontId="3" fillId="0" borderId="13" xfId="0" applyNumberFormat="1" applyFont="1" applyFill="1" applyBorder="1"/>
    <xf numFmtId="4" fontId="15" fillId="0" borderId="15" xfId="0" applyNumberFormat="1" applyFont="1" applyFill="1" applyBorder="1"/>
    <xf numFmtId="4" fontId="3" fillId="0" borderId="35" xfId="0" applyNumberFormat="1" applyFont="1" applyFill="1" applyBorder="1"/>
    <xf numFmtId="0" fontId="3" fillId="0" borderId="15" xfId="0" applyFont="1" applyFill="1" applyBorder="1"/>
    <xf numFmtId="0" fontId="3" fillId="0" borderId="1" xfId="0" applyFont="1" applyFill="1" applyBorder="1"/>
    <xf numFmtId="0" fontId="3" fillId="0" borderId="13" xfId="0" applyFont="1" applyFill="1" applyBorder="1"/>
    <xf numFmtId="0" fontId="15" fillId="0" borderId="15" xfId="0" applyFont="1" applyFill="1" applyBorder="1"/>
    <xf numFmtId="0" fontId="3" fillId="0" borderId="1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2" fontId="3" fillId="5" borderId="13" xfId="0" applyNumberFormat="1" applyFont="1" applyFill="1" applyBorder="1"/>
    <xf numFmtId="2" fontId="4" fillId="5" borderId="20" xfId="0" applyNumberFormat="1" applyFont="1" applyFill="1" applyBorder="1"/>
    <xf numFmtId="2" fontId="3" fillId="6" borderId="13" xfId="0" applyNumberFormat="1" applyFont="1" applyFill="1" applyBorder="1"/>
    <xf numFmtId="2" fontId="4" fillId="6" borderId="20" xfId="0" applyNumberFormat="1" applyFont="1" applyFill="1" applyBorder="1"/>
    <xf numFmtId="0" fontId="4" fillId="4" borderId="23" xfId="0" applyFont="1" applyFill="1" applyBorder="1"/>
    <xf numFmtId="0" fontId="4" fillId="4" borderId="24" xfId="0" applyFont="1" applyFill="1" applyBorder="1"/>
    <xf numFmtId="2" fontId="3" fillId="4" borderId="13" xfId="0" applyNumberFormat="1" applyFont="1" applyFill="1" applyBorder="1"/>
    <xf numFmtId="2" fontId="4" fillId="4" borderId="20" xfId="0" applyNumberFormat="1" applyFont="1" applyFill="1" applyBorder="1"/>
    <xf numFmtId="0" fontId="3" fillId="4" borderId="36" xfId="0" applyFont="1" applyFill="1" applyBorder="1"/>
    <xf numFmtId="164" fontId="3" fillId="4" borderId="15" xfId="0" applyNumberFormat="1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164" fontId="3" fillId="4" borderId="13" xfId="0" applyNumberFormat="1" applyFont="1" applyFill="1" applyBorder="1" applyAlignment="1">
      <alignment horizontal="center"/>
    </xf>
    <xf numFmtId="164" fontId="3" fillId="4" borderId="16" xfId="0" applyNumberFormat="1" applyFont="1" applyFill="1" applyBorder="1" applyAlignment="1">
      <alignment horizontal="center"/>
    </xf>
    <xf numFmtId="164" fontId="3" fillId="4" borderId="18" xfId="0" applyNumberFormat="1" applyFont="1" applyFill="1" applyBorder="1" applyAlignment="1">
      <alignment horizontal="center"/>
    </xf>
    <xf numFmtId="164" fontId="3" fillId="4" borderId="20" xfId="0" applyNumberFormat="1" applyFont="1" applyFill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5" borderId="23" xfId="0" applyFont="1" applyFill="1" applyBorder="1" applyAlignment="1">
      <alignment horizontal="center"/>
    </xf>
    <xf numFmtId="0" fontId="4" fillId="5" borderId="24" xfId="0" applyFont="1" applyFill="1" applyBorder="1" applyAlignment="1">
      <alignment horizontal="center"/>
    </xf>
    <xf numFmtId="0" fontId="4" fillId="6" borderId="23" xfId="0" applyFont="1" applyFill="1" applyBorder="1" applyAlignment="1">
      <alignment horizontal="center"/>
    </xf>
    <xf numFmtId="0" fontId="4" fillId="6" borderId="24" xfId="0" applyFont="1" applyFill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8" fillId="0" borderId="5" xfId="0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6" fillId="0" borderId="0" xfId="0" applyFont="1" applyAlignment="1">
      <alignment wrapText="1"/>
    </xf>
    <xf numFmtId="0" fontId="8" fillId="0" borderId="6" xfId="0" applyFont="1" applyBorder="1" applyAlignment="1">
      <alignment wrapText="1"/>
    </xf>
    <xf numFmtId="0" fontId="8" fillId="0" borderId="5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7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colors>
    <mruColors>
      <color rgb="FFF4BD6C"/>
      <color rgb="FFFB97E6"/>
      <color rgb="FFFF71DA"/>
      <color rgb="FFFFFF79"/>
      <color rgb="FFFFFFB9"/>
      <color rgb="FFFFE1F7"/>
      <color rgb="FFFAE690"/>
      <color rgb="FFFEACE9"/>
      <color rgb="FFFACF9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workbookViewId="0">
      <selection activeCell="H27" sqref="H27"/>
    </sheetView>
  </sheetViews>
  <sheetFormatPr defaultRowHeight="15" x14ac:dyDescent="0.25"/>
  <cols>
    <col min="1" max="1" width="4.7109375" customWidth="1"/>
    <col min="2" max="2" width="10.28515625" customWidth="1"/>
    <col min="3" max="3" width="14.42578125" customWidth="1"/>
    <col min="4" max="4" width="5.85546875" customWidth="1"/>
    <col min="5" max="5" width="13" customWidth="1"/>
    <col min="6" max="6" width="7.7109375" customWidth="1"/>
    <col min="7" max="7" width="11.85546875" customWidth="1"/>
    <col min="8" max="8" width="7.7109375" customWidth="1"/>
    <col min="9" max="9" width="8.28515625" customWidth="1"/>
  </cols>
  <sheetData>
    <row r="1" spans="1:9" ht="12.75" customHeight="1" thickBot="1" x14ac:dyDescent="0.3">
      <c r="E1" s="57" t="s">
        <v>41</v>
      </c>
      <c r="F1" s="58"/>
      <c r="H1" t="s">
        <v>56</v>
      </c>
    </row>
    <row r="2" spans="1:9" ht="15.75" thickBot="1" x14ac:dyDescent="0.3">
      <c r="B2" s="59"/>
      <c r="C2" s="60"/>
      <c r="D2" s="60"/>
      <c r="E2" s="161" t="s">
        <v>26</v>
      </c>
      <c r="F2" s="162"/>
      <c r="G2" s="60"/>
      <c r="H2" s="60"/>
      <c r="I2" s="61"/>
    </row>
    <row r="3" spans="1:9" ht="39.75" thickBot="1" x14ac:dyDescent="0.3">
      <c r="A3" s="42" t="s">
        <v>38</v>
      </c>
      <c r="B3" s="73" t="s">
        <v>42</v>
      </c>
      <c r="C3" s="75" t="s">
        <v>52</v>
      </c>
      <c r="D3" s="74" t="s">
        <v>24</v>
      </c>
      <c r="E3" s="75" t="s">
        <v>54</v>
      </c>
      <c r="F3" s="76" t="s">
        <v>24</v>
      </c>
      <c r="G3" s="74" t="s">
        <v>7</v>
      </c>
      <c r="H3" s="74" t="s">
        <v>24</v>
      </c>
      <c r="I3" s="77" t="s">
        <v>25</v>
      </c>
    </row>
    <row r="4" spans="1:9" x14ac:dyDescent="0.25">
      <c r="B4" s="96"/>
      <c r="C4" s="97">
        <v>1051.23</v>
      </c>
      <c r="D4" s="97"/>
      <c r="E4" s="97">
        <v>5353.58</v>
      </c>
      <c r="F4" s="97"/>
      <c r="G4" s="97">
        <v>2501</v>
      </c>
      <c r="H4" s="97"/>
      <c r="I4" s="98"/>
    </row>
    <row r="5" spans="1:9" x14ac:dyDescent="0.25">
      <c r="B5" s="99"/>
      <c r="C5" s="100">
        <v>36250.29</v>
      </c>
      <c r="D5" s="100"/>
      <c r="E5" s="100">
        <v>39656.04</v>
      </c>
      <c r="F5" s="100"/>
      <c r="G5" s="100">
        <v>650.66999999999996</v>
      </c>
      <c r="H5" s="100"/>
      <c r="I5" s="101"/>
    </row>
    <row r="6" spans="1:9" x14ac:dyDescent="0.25">
      <c r="A6">
        <v>2017</v>
      </c>
      <c r="B6" s="99">
        <v>2080</v>
      </c>
      <c r="C6" s="100">
        <v>2236.67</v>
      </c>
      <c r="D6" s="100"/>
      <c r="E6" s="100"/>
      <c r="F6" s="100"/>
      <c r="G6" s="100">
        <v>107730.13</v>
      </c>
      <c r="H6" s="100"/>
      <c r="I6" s="101"/>
    </row>
    <row r="7" spans="1:9" x14ac:dyDescent="0.25">
      <c r="A7">
        <v>2018</v>
      </c>
      <c r="B7" s="160">
        <v>2088</v>
      </c>
      <c r="C7" s="102">
        <v>8332.41</v>
      </c>
      <c r="D7" s="100"/>
      <c r="E7" s="102"/>
      <c r="F7" s="100"/>
      <c r="G7" s="102">
        <v>1281</v>
      </c>
      <c r="H7" s="100"/>
      <c r="I7" s="101"/>
    </row>
    <row r="8" spans="1:9" ht="15.75" thickBot="1" x14ac:dyDescent="0.3">
      <c r="B8" s="103"/>
      <c r="C8" s="104">
        <f>SUM(C4:C7)</f>
        <v>47870.600000000006</v>
      </c>
      <c r="D8" s="145">
        <f>C8/B7</f>
        <v>22.926532567049811</v>
      </c>
      <c r="E8" s="104">
        <f>SUM(E4:E7)</f>
        <v>45009.62</v>
      </c>
      <c r="F8" s="145">
        <f>E8/B7</f>
        <v>21.556331417624524</v>
      </c>
      <c r="G8" s="104">
        <f>SUM(G4:G7)</f>
        <v>112162.8</v>
      </c>
      <c r="H8" s="145">
        <f>G8/B7</f>
        <v>53.717816091954028</v>
      </c>
      <c r="I8" s="146">
        <f>D8+F8+H8</f>
        <v>98.200680076628373</v>
      </c>
    </row>
    <row r="9" spans="1:9" ht="9.75" customHeight="1" thickBot="1" x14ac:dyDescent="0.3">
      <c r="B9" s="6"/>
      <c r="C9" s="6"/>
      <c r="D9" s="6"/>
      <c r="E9" s="6"/>
      <c r="F9" s="6"/>
      <c r="G9" s="6"/>
      <c r="H9" s="6"/>
      <c r="I9" s="6"/>
    </row>
    <row r="10" spans="1:9" ht="15.75" thickBot="1" x14ac:dyDescent="0.3">
      <c r="B10" s="105"/>
      <c r="C10" s="63"/>
      <c r="D10" s="63"/>
      <c r="E10" s="163" t="s">
        <v>27</v>
      </c>
      <c r="F10" s="164"/>
      <c r="G10" s="63" t="s">
        <v>28</v>
      </c>
      <c r="H10" s="63"/>
      <c r="I10" s="106"/>
    </row>
    <row r="11" spans="1:9" x14ac:dyDescent="0.25">
      <c r="B11" s="107"/>
      <c r="C11" s="97">
        <v>0</v>
      </c>
      <c r="D11" s="108"/>
      <c r="E11" s="97">
        <v>5353.58</v>
      </c>
      <c r="F11" s="97"/>
      <c r="G11" s="97">
        <v>650.66999999999996</v>
      </c>
      <c r="H11" s="97"/>
      <c r="I11" s="98"/>
    </row>
    <row r="12" spans="1:9" x14ac:dyDescent="0.25">
      <c r="B12" s="109"/>
      <c r="C12" s="102">
        <v>36250.29</v>
      </c>
      <c r="D12" s="110"/>
      <c r="E12" s="102">
        <v>39656.04</v>
      </c>
      <c r="F12" s="100"/>
      <c r="G12" s="102">
        <v>107730.13</v>
      </c>
      <c r="H12" s="100"/>
      <c r="I12" s="101"/>
    </row>
    <row r="13" spans="1:9" ht="15.75" thickBot="1" x14ac:dyDescent="0.3">
      <c r="B13" s="111"/>
      <c r="C13" s="104">
        <f>C11+C12</f>
        <v>36250.29</v>
      </c>
      <c r="D13" s="147">
        <f>C13/B7</f>
        <v>17.361250000000002</v>
      </c>
      <c r="E13" s="104">
        <f>SUM(E11:E12)</f>
        <v>45009.62</v>
      </c>
      <c r="F13" s="147">
        <f>E13/B7</f>
        <v>21.556331417624524</v>
      </c>
      <c r="G13" s="104">
        <f>SUM(G11:G12)</f>
        <v>108380.8</v>
      </c>
      <c r="H13" s="147">
        <f>G13/B7</f>
        <v>51.90651340996169</v>
      </c>
      <c r="I13" s="148">
        <f>D13+F13+H13+0.01</f>
        <v>90.834094827586213</v>
      </c>
    </row>
    <row r="14" spans="1:9" ht="9.75" customHeight="1" thickBot="1" x14ac:dyDescent="0.3">
      <c r="B14" s="6"/>
      <c r="C14" s="6"/>
      <c r="D14" s="8"/>
      <c r="E14" s="6"/>
      <c r="F14" s="6"/>
      <c r="G14" s="6"/>
      <c r="H14" s="6"/>
      <c r="I14" s="6"/>
    </row>
    <row r="15" spans="1:9" ht="15.75" thickBot="1" x14ac:dyDescent="0.3">
      <c r="B15" s="112"/>
      <c r="C15" s="62"/>
      <c r="D15" s="62"/>
      <c r="E15" s="149" t="s">
        <v>29</v>
      </c>
      <c r="F15" s="150"/>
      <c r="G15" s="62" t="s">
        <v>30</v>
      </c>
      <c r="H15" s="62"/>
      <c r="I15" s="113"/>
    </row>
    <row r="16" spans="1:9" x14ac:dyDescent="0.25">
      <c r="B16" s="107"/>
      <c r="C16" s="97">
        <v>1051.23</v>
      </c>
      <c r="D16" s="97"/>
      <c r="E16" s="97">
        <v>0</v>
      </c>
      <c r="F16" s="114"/>
      <c r="G16" s="97">
        <v>2501</v>
      </c>
      <c r="H16" s="97"/>
      <c r="I16" s="115"/>
    </row>
    <row r="17" spans="2:11" x14ac:dyDescent="0.25">
      <c r="B17" s="109"/>
      <c r="C17" s="100">
        <v>36250.29</v>
      </c>
      <c r="D17" s="100"/>
      <c r="E17" s="100">
        <v>39656.04</v>
      </c>
      <c r="F17" s="3"/>
      <c r="G17" s="100">
        <v>107730.13</v>
      </c>
      <c r="H17" s="100"/>
      <c r="I17" s="116"/>
    </row>
    <row r="18" spans="2:11" x14ac:dyDescent="0.25">
      <c r="B18" s="109"/>
      <c r="C18" s="100">
        <v>2236.67</v>
      </c>
      <c r="D18" s="100"/>
      <c r="E18" s="100">
        <v>0</v>
      </c>
      <c r="F18" s="3"/>
      <c r="G18" s="100">
        <v>1281</v>
      </c>
      <c r="H18" s="100"/>
      <c r="I18" s="116"/>
    </row>
    <row r="19" spans="2:11" x14ac:dyDescent="0.25">
      <c r="B19" s="109"/>
      <c r="C19" s="102">
        <v>8332.41</v>
      </c>
      <c r="D19" s="100"/>
      <c r="E19" s="102">
        <v>0</v>
      </c>
      <c r="F19" s="3"/>
      <c r="G19" s="102">
        <v>0</v>
      </c>
      <c r="H19" s="100"/>
      <c r="I19" s="116"/>
    </row>
    <row r="20" spans="2:11" ht="15.75" thickBot="1" x14ac:dyDescent="0.3">
      <c r="B20" s="111"/>
      <c r="C20" s="104">
        <f>SUM(C16:C19)</f>
        <v>47870.600000000006</v>
      </c>
      <c r="D20" s="151">
        <f>C20/B7</f>
        <v>22.926532567049811</v>
      </c>
      <c r="E20" s="117">
        <f>SUM(E16:E19)</f>
        <v>39656.04</v>
      </c>
      <c r="F20" s="151">
        <f>E20/B7</f>
        <v>18.992356321839083</v>
      </c>
      <c r="G20" s="104">
        <f>SUM(G16:G19)</f>
        <v>111512.13</v>
      </c>
      <c r="H20" s="151">
        <f>G20/B7</f>
        <v>53.406192528735637</v>
      </c>
      <c r="I20" s="152">
        <f>D20+F20+H20</f>
        <v>95.325081417624531</v>
      </c>
    </row>
    <row r="21" spans="2:11" ht="12.75" customHeight="1" thickBot="1" x14ac:dyDescent="0.3"/>
    <row r="22" spans="2:11" ht="36" customHeight="1" thickBot="1" x14ac:dyDescent="0.3">
      <c r="B22" s="118" t="s">
        <v>31</v>
      </c>
      <c r="C22" s="165" t="s">
        <v>50</v>
      </c>
      <c r="D22" s="166"/>
      <c r="E22" s="119" t="s">
        <v>51</v>
      </c>
      <c r="F22" s="6"/>
      <c r="G22" s="6"/>
      <c r="H22" s="6"/>
      <c r="I22" s="6"/>
      <c r="J22" s="6"/>
      <c r="K22" s="6"/>
    </row>
    <row r="23" spans="2:11" x14ac:dyDescent="0.25">
      <c r="B23" s="120">
        <v>20110</v>
      </c>
      <c r="C23" s="132">
        <v>144363.48000000001</v>
      </c>
      <c r="D23" s="121"/>
      <c r="E23" s="92">
        <v>13.6</v>
      </c>
      <c r="F23" s="6"/>
      <c r="G23" s="6"/>
      <c r="H23" s="6"/>
      <c r="I23" s="6"/>
      <c r="J23" s="6"/>
      <c r="K23" s="6"/>
    </row>
    <row r="24" spans="2:11" x14ac:dyDescent="0.25">
      <c r="B24" s="122">
        <v>20120</v>
      </c>
      <c r="C24" s="133">
        <v>423758.61</v>
      </c>
      <c r="D24" s="2"/>
      <c r="E24" s="93">
        <v>11.234999999999999</v>
      </c>
      <c r="F24" s="6"/>
      <c r="G24" s="6"/>
      <c r="H24" s="6"/>
      <c r="I24" s="6"/>
      <c r="J24" s="6"/>
      <c r="K24" s="6"/>
    </row>
    <row r="25" spans="2:11" x14ac:dyDescent="0.25">
      <c r="B25" s="122">
        <v>20130</v>
      </c>
      <c r="C25" s="133">
        <v>645510.81999999995</v>
      </c>
      <c r="D25" s="2"/>
      <c r="E25" s="94">
        <v>20.998999999999999</v>
      </c>
      <c r="F25" s="6"/>
      <c r="G25" s="6"/>
      <c r="H25" s="6"/>
      <c r="I25" s="6"/>
      <c r="J25" s="6"/>
      <c r="K25" s="6"/>
    </row>
    <row r="26" spans="2:11" x14ac:dyDescent="0.25">
      <c r="B26" s="122">
        <v>20140</v>
      </c>
      <c r="C26" s="133">
        <v>356598.03</v>
      </c>
      <c r="D26" s="2"/>
      <c r="E26" s="93">
        <v>11.731999999999999</v>
      </c>
      <c r="F26" s="6"/>
      <c r="G26" s="6"/>
      <c r="H26" s="6"/>
      <c r="I26" s="6"/>
      <c r="J26" s="6"/>
      <c r="K26" s="6"/>
    </row>
    <row r="27" spans="2:11" x14ac:dyDescent="0.25">
      <c r="B27" s="122">
        <v>20150</v>
      </c>
      <c r="C27" s="133">
        <v>544063.63</v>
      </c>
      <c r="D27" s="2"/>
      <c r="E27" s="93">
        <f>3.378+0.782</f>
        <v>4.16</v>
      </c>
      <c r="F27" s="6"/>
      <c r="G27" s="6"/>
      <c r="H27" s="6"/>
      <c r="I27" s="6"/>
      <c r="J27" s="6"/>
      <c r="K27" s="6"/>
    </row>
    <row r="28" spans="2:11" x14ac:dyDescent="0.25">
      <c r="B28" s="122">
        <v>20160</v>
      </c>
      <c r="C28" s="133">
        <v>117980.8</v>
      </c>
      <c r="D28" s="2"/>
      <c r="E28" s="93">
        <f>7.358+0.915</f>
        <v>8.2729999999999997</v>
      </c>
      <c r="F28" s="6"/>
      <c r="G28" s="6"/>
      <c r="H28" s="6"/>
      <c r="I28" s="6"/>
      <c r="J28" s="6"/>
      <c r="K28" s="6"/>
    </row>
    <row r="29" spans="2:11" x14ac:dyDescent="0.25">
      <c r="B29" s="122">
        <v>20170</v>
      </c>
      <c r="C29" s="133">
        <v>1306236.4099999999</v>
      </c>
      <c r="D29" s="2"/>
      <c r="E29" s="94">
        <v>13.964</v>
      </c>
      <c r="F29" s="6"/>
      <c r="G29" s="6"/>
      <c r="H29" s="6"/>
      <c r="I29" s="6"/>
      <c r="J29" s="6"/>
      <c r="K29" s="6"/>
    </row>
    <row r="30" spans="2:11" x14ac:dyDescent="0.25">
      <c r="B30" s="122">
        <v>20180</v>
      </c>
      <c r="C30" s="133">
        <v>438092.51</v>
      </c>
      <c r="D30" s="2"/>
      <c r="E30" s="93">
        <f>7.003+0.252</f>
        <v>7.2549999999999999</v>
      </c>
      <c r="F30" s="6"/>
      <c r="G30" s="6"/>
      <c r="H30" s="6"/>
      <c r="I30" s="6"/>
      <c r="J30" s="6"/>
      <c r="K30" s="6"/>
    </row>
    <row r="31" spans="2:11" ht="15.75" thickBot="1" x14ac:dyDescent="0.3">
      <c r="B31" s="123">
        <v>20190</v>
      </c>
      <c r="C31" s="134">
        <v>336030.27</v>
      </c>
      <c r="D31" s="124"/>
      <c r="E31" s="95">
        <v>8.5</v>
      </c>
      <c r="F31" s="6"/>
      <c r="G31" s="6"/>
      <c r="H31" s="6"/>
      <c r="I31" s="6"/>
      <c r="J31" s="6"/>
      <c r="K31" s="6"/>
    </row>
    <row r="32" spans="2:11" x14ac:dyDescent="0.25">
      <c r="B32" s="120">
        <v>20001</v>
      </c>
      <c r="C32" s="135">
        <v>12242471.550000001</v>
      </c>
      <c r="D32" s="121"/>
      <c r="E32" s="92"/>
      <c r="F32" s="6"/>
      <c r="G32" s="6"/>
      <c r="H32" s="6"/>
      <c r="I32" s="6"/>
      <c r="J32" s="6"/>
      <c r="K32" s="6"/>
    </row>
    <row r="33" spans="2:11" x14ac:dyDescent="0.25">
      <c r="B33" s="122">
        <v>20810</v>
      </c>
      <c r="C33" s="133">
        <v>115097.82</v>
      </c>
      <c r="D33" s="2"/>
      <c r="E33" s="93"/>
      <c r="F33" s="6"/>
      <c r="G33" s="6"/>
      <c r="H33" s="6"/>
      <c r="I33" s="6"/>
      <c r="J33" s="6"/>
      <c r="K33" s="6"/>
    </row>
    <row r="34" spans="2:11" x14ac:dyDescent="0.25">
      <c r="B34" s="122">
        <v>20820</v>
      </c>
      <c r="C34" s="133">
        <v>484201.84</v>
      </c>
      <c r="D34" s="2"/>
      <c r="E34" s="93"/>
      <c r="F34" s="6"/>
      <c r="G34" s="6"/>
      <c r="H34" s="6"/>
      <c r="I34" s="6"/>
      <c r="J34" s="6"/>
      <c r="K34" s="6"/>
    </row>
    <row r="35" spans="2:11" x14ac:dyDescent="0.25">
      <c r="B35" s="122">
        <v>20830</v>
      </c>
      <c r="C35" s="133">
        <v>179944.61</v>
      </c>
      <c r="D35" s="2"/>
      <c r="E35" s="93"/>
      <c r="F35" s="6"/>
      <c r="G35" s="6"/>
      <c r="H35" s="6"/>
      <c r="I35" s="6"/>
      <c r="J35" s="6"/>
      <c r="K35" s="6"/>
    </row>
    <row r="36" spans="2:11" x14ac:dyDescent="0.25">
      <c r="B36" s="122">
        <v>20840</v>
      </c>
      <c r="C36" s="133">
        <v>27696.9</v>
      </c>
      <c r="D36" s="2"/>
      <c r="E36" s="93">
        <f>0.167+0.1</f>
        <v>0.26700000000000002</v>
      </c>
      <c r="F36" s="6"/>
      <c r="G36" s="6"/>
      <c r="H36" s="6"/>
      <c r="I36" s="6"/>
      <c r="J36" s="6"/>
      <c r="K36" s="6"/>
    </row>
    <row r="37" spans="2:11" x14ac:dyDescent="0.25">
      <c r="B37" s="122">
        <v>20901</v>
      </c>
      <c r="C37" s="133">
        <v>747752.07</v>
      </c>
      <c r="D37" s="2"/>
      <c r="E37" s="93">
        <v>0.5</v>
      </c>
      <c r="F37" s="6"/>
      <c r="G37" s="6"/>
      <c r="H37" s="6"/>
      <c r="I37" s="6"/>
      <c r="J37" s="6"/>
      <c r="K37" s="6"/>
    </row>
    <row r="38" spans="2:11" x14ac:dyDescent="0.25">
      <c r="B38" s="122">
        <v>20902</v>
      </c>
      <c r="C38" s="133">
        <f>362559.35+885.86</f>
        <v>363445.20999999996</v>
      </c>
      <c r="D38" s="2"/>
      <c r="E38" s="93"/>
      <c r="F38" s="6"/>
      <c r="G38" s="6"/>
      <c r="H38" s="6"/>
      <c r="I38" s="6"/>
      <c r="J38" s="6"/>
      <c r="K38" s="6"/>
    </row>
    <row r="39" spans="2:11" x14ac:dyDescent="0.25">
      <c r="B39" s="122">
        <v>20903</v>
      </c>
      <c r="C39" s="133">
        <v>121400.88</v>
      </c>
      <c r="D39" s="2"/>
      <c r="E39" s="93"/>
      <c r="F39" s="6"/>
      <c r="G39" s="6"/>
      <c r="H39" s="6"/>
      <c r="I39" s="6"/>
      <c r="J39" s="6"/>
      <c r="K39" s="6"/>
    </row>
    <row r="40" spans="2:11" ht="15.75" thickBot="1" x14ac:dyDescent="0.3">
      <c r="B40" s="122">
        <v>20904</v>
      </c>
      <c r="C40" s="133">
        <v>87458.96</v>
      </c>
      <c r="D40" s="2"/>
      <c r="E40" s="93"/>
      <c r="F40" s="6"/>
      <c r="G40" s="6"/>
      <c r="H40" s="6"/>
      <c r="I40" s="6"/>
      <c r="J40" s="6"/>
      <c r="K40" s="6"/>
    </row>
    <row r="41" spans="2:11" ht="15.75" thickBot="1" x14ac:dyDescent="0.3">
      <c r="B41" s="125"/>
      <c r="C41" s="136">
        <f>SUM(C23:C40)</f>
        <v>18682104.399999999</v>
      </c>
      <c r="D41" s="126"/>
      <c r="E41" s="153">
        <f>SUM(E23:E40)</f>
        <v>100.48499999999999</v>
      </c>
      <c r="F41" s="6"/>
      <c r="G41" s="127"/>
      <c r="H41" s="6"/>
      <c r="I41" s="6"/>
      <c r="J41" s="6"/>
      <c r="K41" s="6"/>
    </row>
    <row r="42" spans="2:11" ht="10.5" customHeight="1" thickBot="1" x14ac:dyDescent="0.3"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2:11" ht="38.25" customHeight="1" thickBot="1" x14ac:dyDescent="0.3">
      <c r="B43" s="128" t="s">
        <v>32</v>
      </c>
      <c r="C43" s="75" t="s">
        <v>55</v>
      </c>
      <c r="D43" s="126"/>
      <c r="E43" s="129" t="s">
        <v>21</v>
      </c>
      <c r="F43" s="130" t="s">
        <v>53</v>
      </c>
      <c r="G43" s="129" t="s">
        <v>33</v>
      </c>
      <c r="H43" s="129" t="s">
        <v>34</v>
      </c>
      <c r="I43" s="131" t="s">
        <v>35</v>
      </c>
      <c r="J43" s="6"/>
      <c r="K43" s="6"/>
    </row>
    <row r="44" spans="2:11" x14ac:dyDescent="0.25">
      <c r="B44" s="120" t="s">
        <v>2</v>
      </c>
      <c r="C44" s="137">
        <v>4037752</v>
      </c>
      <c r="D44" s="121"/>
      <c r="E44" s="140">
        <v>7312.65</v>
      </c>
      <c r="F44" s="154">
        <f>C44/E44/B7</f>
        <v>0.26444439047823315</v>
      </c>
      <c r="G44" s="137">
        <v>72291895.030000001</v>
      </c>
      <c r="H44" s="141">
        <v>30</v>
      </c>
      <c r="I44" s="157">
        <f>G44/H44/B7/E44</f>
        <v>0.15782037560937176</v>
      </c>
      <c r="J44" s="6"/>
      <c r="K44" s="6"/>
    </row>
    <row r="45" spans="2:11" x14ac:dyDescent="0.25">
      <c r="B45" s="122" t="s">
        <v>3</v>
      </c>
      <c r="C45" s="138">
        <v>948704</v>
      </c>
      <c r="D45" s="2"/>
      <c r="E45" s="138">
        <v>882.43</v>
      </c>
      <c r="F45" s="155">
        <f>C45/E45/B7</f>
        <v>0.51489653939315871</v>
      </c>
      <c r="G45" s="138">
        <v>6007720</v>
      </c>
      <c r="H45" s="142">
        <v>30</v>
      </c>
      <c r="I45" s="158">
        <f>G45/H45/B7/E45</f>
        <v>0.10868701715333295</v>
      </c>
      <c r="J45" s="6"/>
      <c r="K45" s="6"/>
    </row>
    <row r="46" spans="2:11" x14ac:dyDescent="0.25">
      <c r="B46" s="122" t="s">
        <v>22</v>
      </c>
      <c r="C46" s="138">
        <v>6630951</v>
      </c>
      <c r="D46" s="2"/>
      <c r="E46" s="138">
        <v>10615.91</v>
      </c>
      <c r="F46" s="155">
        <f>C46/E46/B7</f>
        <v>0.29914937260130819</v>
      </c>
      <c r="G46" s="138">
        <v>364995830.63999999</v>
      </c>
      <c r="H46" s="142">
        <v>50</v>
      </c>
      <c r="I46" s="158">
        <f>G46/H46/E46/B7</f>
        <v>0.32932915275063668</v>
      </c>
      <c r="J46" s="6"/>
      <c r="K46" s="6"/>
    </row>
    <row r="47" spans="2:11" x14ac:dyDescent="0.25">
      <c r="B47" s="122" t="s">
        <v>4</v>
      </c>
      <c r="C47" s="138">
        <v>7004821</v>
      </c>
      <c r="D47" s="2"/>
      <c r="E47" s="138">
        <v>11099.6</v>
      </c>
      <c r="F47" s="155">
        <f>C47/E47/B7</f>
        <v>0.30224506554307501</v>
      </c>
      <c r="G47" s="138">
        <v>336323226.18000001</v>
      </c>
      <c r="H47" s="142">
        <v>50</v>
      </c>
      <c r="I47" s="158">
        <f>G47/H47/E47/B7</f>
        <v>0.29023449861297679</v>
      </c>
      <c r="J47" s="6"/>
      <c r="K47" s="6"/>
    </row>
    <row r="48" spans="2:11" x14ac:dyDescent="0.25">
      <c r="B48" s="122" t="s">
        <v>5</v>
      </c>
      <c r="C48" s="138">
        <v>3506719</v>
      </c>
      <c r="D48" s="2"/>
      <c r="E48" s="138">
        <v>5022.3599999999997</v>
      </c>
      <c r="F48" s="155">
        <f>C48/E48/B7</f>
        <v>0.33439720024159242</v>
      </c>
      <c r="G48" s="138">
        <v>150698839.11000001</v>
      </c>
      <c r="H48" s="142">
        <v>40</v>
      </c>
      <c r="I48" s="158">
        <f>G48/H48/E48/B7</f>
        <v>0.35926224683273877</v>
      </c>
      <c r="J48" s="6"/>
      <c r="K48" s="6"/>
    </row>
    <row r="49" spans="2:11" ht="15.75" thickBot="1" x14ac:dyDescent="0.3">
      <c r="B49" s="123" t="s">
        <v>23</v>
      </c>
      <c r="C49" s="139">
        <v>8566078</v>
      </c>
      <c r="D49" s="124"/>
      <c r="E49" s="139">
        <v>9878.89</v>
      </c>
      <c r="F49" s="156">
        <f>C49/E49/B7</f>
        <v>0.41528226124370027</v>
      </c>
      <c r="G49" s="139">
        <v>305238787</v>
      </c>
      <c r="H49" s="143">
        <v>50</v>
      </c>
      <c r="I49" s="159">
        <f>G49/H49/E49/B7</f>
        <v>0.29595867253285385</v>
      </c>
      <c r="J49" s="6"/>
      <c r="K49" s="6"/>
    </row>
    <row r="50" spans="2:1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</row>
  </sheetData>
  <mergeCells count="3">
    <mergeCell ref="E2:F2"/>
    <mergeCell ref="E10:F10"/>
    <mergeCell ref="C22:D22"/>
  </mergeCells>
  <pageMargins left="0.70866141732283472" right="0.70866141732283472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4DDFE"/>
  </sheetPr>
  <dimension ref="A1:O44"/>
  <sheetViews>
    <sheetView tabSelected="1" showWhiteSpace="0" zoomScaleNormal="100" workbookViewId="0">
      <selection activeCell="I10" sqref="I10"/>
    </sheetView>
  </sheetViews>
  <sheetFormatPr defaultRowHeight="15" x14ac:dyDescent="0.25"/>
  <cols>
    <col min="2" max="2" width="10.28515625" customWidth="1"/>
    <col min="3" max="3" width="9.5703125" customWidth="1"/>
    <col min="4" max="5" width="9.7109375" customWidth="1"/>
    <col min="6" max="6" width="9.85546875" customWidth="1"/>
    <col min="7" max="7" width="8.5703125" customWidth="1"/>
    <col min="8" max="8" width="9.42578125" customWidth="1"/>
    <col min="9" max="9" width="9" customWidth="1"/>
    <col min="10" max="10" width="9.7109375" customWidth="1"/>
    <col min="11" max="11" width="9.28515625" customWidth="1"/>
    <col min="12" max="12" width="8.42578125" customWidth="1"/>
    <col min="13" max="13" width="12.5703125" bestFit="1" customWidth="1"/>
    <col min="14" max="14" width="12.7109375" customWidth="1"/>
  </cols>
  <sheetData>
    <row r="1" spans="1:12" x14ac:dyDescent="0.25">
      <c r="A1" s="25" t="s">
        <v>45</v>
      </c>
      <c r="B1" s="22"/>
      <c r="C1" s="22"/>
      <c r="D1" s="22"/>
      <c r="E1" s="22"/>
      <c r="F1" s="22"/>
      <c r="G1" s="22"/>
      <c r="H1" s="22"/>
      <c r="I1" s="1"/>
      <c r="K1" s="91"/>
    </row>
    <row r="2" spans="1:12" ht="9" customHeight="1" x14ac:dyDescent="0.25">
      <c r="A2" s="1"/>
      <c r="K2" s="4"/>
    </row>
    <row r="3" spans="1:12" ht="16.5" customHeight="1" x14ac:dyDescent="0.25">
      <c r="A3" s="167" t="s">
        <v>9</v>
      </c>
      <c r="B3" s="167"/>
      <c r="C3" s="167"/>
      <c r="D3" s="167"/>
      <c r="E3" s="167"/>
      <c r="F3" s="6"/>
      <c r="G3" s="9" t="s">
        <v>11</v>
      </c>
    </row>
    <row r="4" spans="1:12" ht="24.75" x14ac:dyDescent="0.25">
      <c r="A4" s="6"/>
      <c r="B4" s="6"/>
      <c r="C4" s="6"/>
      <c r="D4" s="84" t="s">
        <v>6</v>
      </c>
      <c r="E4" s="84" t="s">
        <v>16</v>
      </c>
      <c r="F4" s="85" t="s">
        <v>7</v>
      </c>
      <c r="G4" s="85" t="s">
        <v>8</v>
      </c>
      <c r="I4" s="12"/>
      <c r="J4" s="11"/>
      <c r="K4" s="13"/>
    </row>
    <row r="5" spans="1:12" ht="24" customHeight="1" x14ac:dyDescent="0.25">
      <c r="A5" s="172" t="s">
        <v>46</v>
      </c>
      <c r="B5" s="173"/>
      <c r="C5" s="174"/>
      <c r="D5" s="31">
        <f>jednice!C8</f>
        <v>47870.600000000006</v>
      </c>
      <c r="E5" s="32">
        <f>jednice!E8</f>
        <v>45009.62</v>
      </c>
      <c r="F5" s="31">
        <f>jednice!G8</f>
        <v>112162.8</v>
      </c>
      <c r="G5" s="31">
        <f>SUM(D5:F5)</f>
        <v>205043.02000000002</v>
      </c>
      <c r="I5" s="13"/>
    </row>
    <row r="6" spans="1:12" ht="25.5" customHeight="1" x14ac:dyDescent="0.25">
      <c r="A6" s="168" t="s">
        <v>47</v>
      </c>
      <c r="B6" s="171"/>
      <c r="C6" s="171"/>
      <c r="D6" s="18">
        <f>jednice!B7</f>
        <v>2088</v>
      </c>
      <c r="E6" s="18">
        <f>jednice!B7</f>
        <v>2088</v>
      </c>
      <c r="F6" s="18">
        <f>jednice!B7</f>
        <v>2088</v>
      </c>
      <c r="G6" s="2"/>
      <c r="I6" s="13"/>
    </row>
    <row r="7" spans="1:12" x14ac:dyDescent="0.25">
      <c r="A7" s="82" t="s">
        <v>8</v>
      </c>
      <c r="B7" s="83"/>
      <c r="C7" s="83"/>
      <c r="D7" s="26">
        <f>D5/D6</f>
        <v>22.926532567049811</v>
      </c>
      <c r="E7" s="26">
        <f t="shared" ref="E7:F7" si="0">E5/E6</f>
        <v>21.556331417624524</v>
      </c>
      <c r="F7" s="26">
        <f t="shared" si="0"/>
        <v>53.717816091954028</v>
      </c>
      <c r="G7" s="27">
        <f>D7+E7+F7</f>
        <v>98.200680076628373</v>
      </c>
    </row>
    <row r="8" spans="1:12" x14ac:dyDescent="0.25">
      <c r="A8" s="6"/>
      <c r="B8" s="6"/>
      <c r="C8" s="6"/>
      <c r="D8" s="6"/>
      <c r="E8" s="6"/>
      <c r="F8" s="6"/>
      <c r="G8" s="6"/>
    </row>
    <row r="9" spans="1:12" ht="27.75" customHeight="1" x14ac:dyDescent="0.25">
      <c r="A9" s="175" t="s">
        <v>44</v>
      </c>
      <c r="B9" s="175"/>
      <c r="C9" s="175"/>
      <c r="D9" s="175"/>
      <c r="E9" s="175"/>
      <c r="F9" s="175"/>
      <c r="G9" s="9" t="s">
        <v>12</v>
      </c>
    </row>
    <row r="10" spans="1:12" ht="24.75" x14ac:dyDescent="0.25">
      <c r="A10" s="6"/>
      <c r="B10" s="6"/>
      <c r="C10" s="6"/>
      <c r="D10" s="84" t="s">
        <v>6</v>
      </c>
      <c r="E10" s="84" t="s">
        <v>17</v>
      </c>
      <c r="F10" s="85" t="s">
        <v>7</v>
      </c>
      <c r="G10" s="85" t="s">
        <v>8</v>
      </c>
    </row>
    <row r="11" spans="1:12" ht="26.25" customHeight="1" x14ac:dyDescent="0.25">
      <c r="A11" s="172" t="s">
        <v>46</v>
      </c>
      <c r="B11" s="173"/>
      <c r="C11" s="174"/>
      <c r="D11" s="31">
        <f>jednice!C13</f>
        <v>36250.29</v>
      </c>
      <c r="E11" s="32">
        <f>jednice!E13</f>
        <v>45009.62</v>
      </c>
      <c r="F11" s="31">
        <f>jednice!G13</f>
        <v>108380.8</v>
      </c>
      <c r="G11" s="31">
        <f>SUM(D11:F11)</f>
        <v>189640.71000000002</v>
      </c>
      <c r="I11" s="15"/>
      <c r="J11" s="11"/>
      <c r="K11" s="11"/>
      <c r="L11" s="16"/>
    </row>
    <row r="12" spans="1:12" ht="24" customHeight="1" x14ac:dyDescent="0.25">
      <c r="A12" s="168" t="s">
        <v>47</v>
      </c>
      <c r="B12" s="171"/>
      <c r="C12" s="171"/>
      <c r="D12" s="18">
        <f>jednice!B7</f>
        <v>2088</v>
      </c>
      <c r="E12" s="18">
        <f>jednice!B7</f>
        <v>2088</v>
      </c>
      <c r="F12" s="18">
        <f>jednice!B7</f>
        <v>2088</v>
      </c>
      <c r="G12" s="18"/>
      <c r="I12" s="7"/>
    </row>
    <row r="13" spans="1:12" x14ac:dyDescent="0.25">
      <c r="A13" s="80" t="s">
        <v>8</v>
      </c>
      <c r="B13" s="81"/>
      <c r="C13" s="81"/>
      <c r="D13" s="26">
        <f>D11/D12</f>
        <v>17.361250000000002</v>
      </c>
      <c r="E13" s="26">
        <f t="shared" ref="E13:F13" si="1">E11/E12</f>
        <v>21.556331417624524</v>
      </c>
      <c r="F13" s="26">
        <f t="shared" si="1"/>
        <v>51.90651340996169</v>
      </c>
      <c r="G13" s="27">
        <f>D13+E13+F13+0.01</f>
        <v>90.834094827586213</v>
      </c>
      <c r="I13" s="4"/>
    </row>
    <row r="14" spans="1:12" ht="11.25" customHeight="1" x14ac:dyDescent="0.25">
      <c r="A14" s="7"/>
      <c r="B14" s="7"/>
      <c r="C14" s="7"/>
      <c r="D14" s="19"/>
      <c r="E14" s="20"/>
      <c r="F14" s="20"/>
      <c r="G14" s="21"/>
      <c r="I14" s="4"/>
    </row>
    <row r="15" spans="1:12" ht="15" customHeight="1" x14ac:dyDescent="0.25">
      <c r="A15" s="170" t="s">
        <v>10</v>
      </c>
      <c r="B15" s="170"/>
      <c r="C15" s="170"/>
      <c r="D15" s="170"/>
      <c r="E15" s="170"/>
      <c r="F15" s="170"/>
      <c r="G15" s="9" t="s">
        <v>13</v>
      </c>
    </row>
    <row r="16" spans="1:12" ht="24.75" x14ac:dyDescent="0.25">
      <c r="A16" s="6"/>
      <c r="B16" s="6"/>
      <c r="C16" s="6"/>
      <c r="D16" s="84" t="s">
        <v>6</v>
      </c>
      <c r="E16" s="84" t="s">
        <v>18</v>
      </c>
      <c r="F16" s="85" t="s">
        <v>7</v>
      </c>
      <c r="G16" s="85" t="s">
        <v>8</v>
      </c>
    </row>
    <row r="17" spans="1:15" ht="24" customHeight="1" x14ac:dyDescent="0.25">
      <c r="A17" s="172" t="s">
        <v>46</v>
      </c>
      <c r="B17" s="173"/>
      <c r="C17" s="174"/>
      <c r="D17" s="31">
        <f>jednice!C20</f>
        <v>47870.600000000006</v>
      </c>
      <c r="E17" s="32">
        <f>jednice!E20</f>
        <v>39656.04</v>
      </c>
      <c r="F17" s="31">
        <f>jednice!G20</f>
        <v>111512.13</v>
      </c>
      <c r="G17" s="31">
        <f>SUM(D17:F17)</f>
        <v>199038.77000000002</v>
      </c>
      <c r="I17" s="17"/>
      <c r="J17" s="14"/>
      <c r="M17" s="23"/>
    </row>
    <row r="18" spans="1:15" ht="24" customHeight="1" x14ac:dyDescent="0.25">
      <c r="A18" s="168" t="s">
        <v>47</v>
      </c>
      <c r="B18" s="171"/>
      <c r="C18" s="171"/>
      <c r="D18" s="18">
        <f>jednice!B7</f>
        <v>2088</v>
      </c>
      <c r="E18" s="18">
        <f>jednice!B7</f>
        <v>2088</v>
      </c>
      <c r="F18" s="18">
        <f>jednice!B7</f>
        <v>2088</v>
      </c>
      <c r="G18" s="18"/>
      <c r="I18" s="7"/>
    </row>
    <row r="19" spans="1:15" x14ac:dyDescent="0.25">
      <c r="A19" s="82" t="s">
        <v>0</v>
      </c>
      <c r="B19" s="83"/>
      <c r="C19" s="83"/>
      <c r="D19" s="26">
        <f>D17/D18</f>
        <v>22.926532567049811</v>
      </c>
      <c r="E19" s="26">
        <f>E17/E18</f>
        <v>18.992356321839083</v>
      </c>
      <c r="F19" s="26">
        <f>F17/F18</f>
        <v>53.406192528735637</v>
      </c>
      <c r="G19" s="27">
        <f>D19+E19+F19</f>
        <v>95.325081417624531</v>
      </c>
      <c r="M19" s="23"/>
      <c r="N19" s="23"/>
    </row>
    <row r="20" spans="1:15" ht="18.75" customHeight="1" x14ac:dyDescent="0.25">
      <c r="A20" s="6"/>
      <c r="B20" s="6"/>
      <c r="C20" s="6"/>
      <c r="D20" s="8"/>
      <c r="E20" s="8"/>
      <c r="F20" s="8"/>
      <c r="G20" s="8"/>
    </row>
    <row r="21" spans="1:15" ht="13.5" customHeight="1" x14ac:dyDescent="0.25">
      <c r="A21" s="167" t="s">
        <v>15</v>
      </c>
      <c r="B21" s="167"/>
      <c r="C21" s="167"/>
      <c r="D21" s="167"/>
      <c r="E21" s="167"/>
      <c r="F21" s="6"/>
      <c r="G21" s="8"/>
    </row>
    <row r="22" spans="1:15" ht="17.25" customHeight="1" x14ac:dyDescent="0.25">
      <c r="A22" s="41"/>
      <c r="B22" s="41"/>
      <c r="C22" s="84">
        <v>20110</v>
      </c>
      <c r="D22" s="84">
        <v>20120</v>
      </c>
      <c r="E22" s="84">
        <v>20130</v>
      </c>
      <c r="F22" s="86">
        <v>20140</v>
      </c>
      <c r="G22" s="87" t="s">
        <v>19</v>
      </c>
      <c r="H22" s="84">
        <v>20160</v>
      </c>
      <c r="I22" s="84">
        <v>20170</v>
      </c>
      <c r="J22" s="84">
        <v>20180</v>
      </c>
      <c r="K22" s="84">
        <v>20190</v>
      </c>
      <c r="L22" s="88" t="s">
        <v>8</v>
      </c>
    </row>
    <row r="23" spans="1:15" ht="26.25" customHeight="1" x14ac:dyDescent="0.25">
      <c r="A23" s="172" t="s">
        <v>48</v>
      </c>
      <c r="B23" s="174"/>
      <c r="C23" s="31">
        <f>jednice!C23</f>
        <v>144363.48000000001</v>
      </c>
      <c r="D23" s="31">
        <f>jednice!C24</f>
        <v>423758.61</v>
      </c>
      <c r="E23" s="31">
        <f>jednice!C25</f>
        <v>645510.81999999995</v>
      </c>
      <c r="F23" s="31">
        <f>jednice!C26</f>
        <v>356598.03</v>
      </c>
      <c r="G23" s="31">
        <f>jednice!C27</f>
        <v>544063.63</v>
      </c>
      <c r="H23" s="31">
        <f>jednice!C28</f>
        <v>117980.8</v>
      </c>
      <c r="I23" s="31">
        <f>jednice!C29</f>
        <v>1306236.4099999999</v>
      </c>
      <c r="J23" s="31">
        <f>jednice!C30</f>
        <v>438092.51</v>
      </c>
      <c r="K23" s="31">
        <f>jednice!C31</f>
        <v>336030.27</v>
      </c>
      <c r="L23" s="43">
        <f>SUM(C23:K23)</f>
        <v>4312634.5599999987</v>
      </c>
    </row>
    <row r="24" spans="1:15" ht="26.25" customHeight="1" x14ac:dyDescent="0.25">
      <c r="A24" s="172" t="s">
        <v>49</v>
      </c>
      <c r="B24" s="174"/>
      <c r="C24" s="18">
        <f>jednice!E23</f>
        <v>13.6</v>
      </c>
      <c r="D24" s="18">
        <f>jednice!E24</f>
        <v>11.234999999999999</v>
      </c>
      <c r="E24" s="18">
        <f>jednice!E25</f>
        <v>20.998999999999999</v>
      </c>
      <c r="F24" s="18">
        <f>jednice!E26</f>
        <v>11.731999999999999</v>
      </c>
      <c r="G24" s="18">
        <f>jednice!E27</f>
        <v>4.16</v>
      </c>
      <c r="H24" s="18">
        <f>jednice!E28</f>
        <v>8.2729999999999997</v>
      </c>
      <c r="I24" s="18">
        <f>jednice!E29</f>
        <v>13.964</v>
      </c>
      <c r="J24" s="18">
        <f>jednice!E30</f>
        <v>7.2549999999999999</v>
      </c>
      <c r="K24" s="18">
        <f>jednice!E31</f>
        <v>8.5</v>
      </c>
      <c r="L24" s="24"/>
    </row>
    <row r="25" spans="1:15" ht="36" customHeight="1" x14ac:dyDescent="0.25">
      <c r="A25" s="168" t="s">
        <v>43</v>
      </c>
      <c r="B25" s="169"/>
      <c r="C25" s="18">
        <v>2080</v>
      </c>
      <c r="D25" s="18">
        <v>2080</v>
      </c>
      <c r="E25" s="18">
        <v>2080</v>
      </c>
      <c r="F25" s="18">
        <f>jednice!B6</f>
        <v>2080</v>
      </c>
      <c r="G25" s="18">
        <f>jednice!B6</f>
        <v>2080</v>
      </c>
      <c r="H25" s="18">
        <f>jednice!B6</f>
        <v>2080</v>
      </c>
      <c r="I25" s="18">
        <f>jednice!B6</f>
        <v>2080</v>
      </c>
      <c r="J25" s="18">
        <f>jednice!B6</f>
        <v>2080</v>
      </c>
      <c r="K25" s="18">
        <f>jednice!B6</f>
        <v>2080</v>
      </c>
      <c r="M25" s="4"/>
    </row>
    <row r="26" spans="1:15" x14ac:dyDescent="0.25">
      <c r="A26" s="80" t="s">
        <v>1</v>
      </c>
      <c r="B26" s="81"/>
      <c r="C26" s="27">
        <f t="shared" ref="C26:K26" si="2">C23/C24/C25</f>
        <v>5.1033470022624439</v>
      </c>
      <c r="D26" s="27">
        <f t="shared" si="2"/>
        <v>18.133520334805382</v>
      </c>
      <c r="E26" s="27">
        <f t="shared" si="2"/>
        <v>14.778881869832629</v>
      </c>
      <c r="F26" s="27">
        <f t="shared" si="2"/>
        <v>14.613140178735348</v>
      </c>
      <c r="G26" s="27">
        <f t="shared" si="2"/>
        <v>62.877176174186388</v>
      </c>
      <c r="H26" s="27">
        <f t="shared" si="2"/>
        <v>6.8562236747900958</v>
      </c>
      <c r="I26" s="27">
        <f t="shared" si="2"/>
        <v>44.972663566203202</v>
      </c>
      <c r="J26" s="27">
        <f t="shared" si="2"/>
        <v>29.031205932248319</v>
      </c>
      <c r="K26" s="27">
        <f t="shared" si="2"/>
        <v>19.006236990950228</v>
      </c>
      <c r="M26" s="21"/>
    </row>
    <row r="27" spans="1:15" ht="11.25" customHeight="1" x14ac:dyDescent="0.25">
      <c r="A27" s="6"/>
      <c r="B27" s="6"/>
      <c r="C27" s="6"/>
      <c r="D27" s="6"/>
      <c r="E27" s="6"/>
      <c r="F27" s="6"/>
      <c r="G27" s="6"/>
      <c r="O27" s="4"/>
    </row>
    <row r="28" spans="1:15" ht="17.25" customHeight="1" x14ac:dyDescent="0.25">
      <c r="A28" s="170" t="s">
        <v>20</v>
      </c>
      <c r="B28" s="170"/>
      <c r="C28" s="170"/>
      <c r="D28" s="170"/>
      <c r="E28" s="170"/>
      <c r="F28" s="6"/>
      <c r="G28" s="6"/>
      <c r="O28" s="4"/>
    </row>
    <row r="29" spans="1:15" x14ac:dyDescent="0.25">
      <c r="A29" s="3"/>
      <c r="B29" s="3"/>
      <c r="C29" s="86">
        <v>20001</v>
      </c>
      <c r="D29" s="86">
        <v>20810</v>
      </c>
      <c r="E29" s="86">
        <v>20820</v>
      </c>
      <c r="F29" s="86">
        <v>20830</v>
      </c>
      <c r="G29" s="144">
        <v>20840</v>
      </c>
      <c r="H29" s="85">
        <v>20901</v>
      </c>
      <c r="I29" s="86">
        <v>20902</v>
      </c>
      <c r="J29" s="86">
        <v>20903</v>
      </c>
      <c r="K29" s="86">
        <v>20904</v>
      </c>
      <c r="L29" s="88" t="s">
        <v>8</v>
      </c>
    </row>
    <row r="30" spans="1:15" ht="26.25" customHeight="1" x14ac:dyDescent="0.25">
      <c r="A30" s="172" t="s">
        <v>48</v>
      </c>
      <c r="B30" s="174"/>
      <c r="C30" s="33">
        <f>jednice!C32</f>
        <v>12242471.550000001</v>
      </c>
      <c r="D30" s="33">
        <f>jednice!C33</f>
        <v>115097.82</v>
      </c>
      <c r="E30" s="33">
        <f>jednice!C34</f>
        <v>484201.84</v>
      </c>
      <c r="F30" s="33">
        <f>jednice!C35</f>
        <v>179944.61</v>
      </c>
      <c r="G30" s="31">
        <f>jednice!C36</f>
        <v>27696.9</v>
      </c>
      <c r="H30" s="33">
        <f>jednice!C37</f>
        <v>747752.07</v>
      </c>
      <c r="I30" s="33">
        <f>jednice!C38</f>
        <v>363445.20999999996</v>
      </c>
      <c r="J30" s="33">
        <f>jednice!C39</f>
        <v>121400.88</v>
      </c>
      <c r="K30" s="44">
        <f>jednice!C40</f>
        <v>87458.96</v>
      </c>
      <c r="L30" s="43">
        <f>C30+D30+E30+F30+G30+H30+I30+J30+K30</f>
        <v>14369469.840000002</v>
      </c>
    </row>
    <row r="31" spans="1:15" ht="26.25" customHeight="1" x14ac:dyDescent="0.25">
      <c r="A31" s="172" t="s">
        <v>49</v>
      </c>
      <c r="B31" s="174"/>
      <c r="C31" s="2"/>
      <c r="D31" s="2"/>
      <c r="E31" s="2"/>
      <c r="F31" s="2"/>
      <c r="G31" s="2">
        <v>0.26700000000000002</v>
      </c>
      <c r="H31" s="2">
        <v>0.5</v>
      </c>
      <c r="I31" s="2"/>
      <c r="J31" s="2"/>
      <c r="K31" s="18"/>
      <c r="L31" s="45">
        <f>jednice!E41</f>
        <v>100.48499999999999</v>
      </c>
    </row>
    <row r="32" spans="1:15" ht="35.25" customHeight="1" x14ac:dyDescent="0.25">
      <c r="A32" s="168" t="s">
        <v>43</v>
      </c>
      <c r="B32" s="169"/>
      <c r="C32" s="46">
        <f>jednice!B6</f>
        <v>2080</v>
      </c>
      <c r="D32" s="46">
        <f>jednice!B6</f>
        <v>2080</v>
      </c>
      <c r="E32" s="46">
        <f>jednice!B6</f>
        <v>2080</v>
      </c>
      <c r="F32" s="46">
        <f>jednice!B6</f>
        <v>2080</v>
      </c>
      <c r="G32" s="2">
        <f>jednice!B6</f>
        <v>2080</v>
      </c>
      <c r="H32" s="46">
        <f>jednice!B6</f>
        <v>2080</v>
      </c>
      <c r="I32" s="46">
        <f>jednice!B6</f>
        <v>2080</v>
      </c>
      <c r="J32" s="46">
        <f>jednice!B6</f>
        <v>2080</v>
      </c>
      <c r="K32" s="2">
        <f>jednice!B6</f>
        <v>2080</v>
      </c>
    </row>
    <row r="33" spans="1:15" ht="15" customHeight="1" x14ac:dyDescent="0.25">
      <c r="A33" s="78" t="s">
        <v>1</v>
      </c>
      <c r="B33" s="79"/>
      <c r="C33" s="28"/>
      <c r="D33" s="29"/>
      <c r="E33" s="29"/>
      <c r="F33" s="29"/>
      <c r="G33" s="30"/>
      <c r="H33" s="29"/>
      <c r="I33" s="29"/>
      <c r="J33" s="47"/>
      <c r="K33" s="89">
        <f>L30/L31/K32</f>
        <v>68.750549450549471</v>
      </c>
      <c r="O33" s="4"/>
    </row>
    <row r="34" spans="1:15" ht="26.25" customHeight="1" thickBot="1" x14ac:dyDescent="0.3">
      <c r="A34" s="34"/>
      <c r="B34" s="35"/>
      <c r="C34" s="7"/>
      <c r="D34" s="7"/>
      <c r="E34" s="7"/>
      <c r="F34" s="7"/>
      <c r="G34" s="36"/>
      <c r="H34" s="7"/>
      <c r="I34" s="7"/>
      <c r="J34" s="37"/>
      <c r="O34" s="4"/>
    </row>
    <row r="35" spans="1:15" ht="37.5" thickBot="1" x14ac:dyDescent="0.3">
      <c r="A35" s="64" t="s">
        <v>32</v>
      </c>
      <c r="B35" s="65" t="s">
        <v>36</v>
      </c>
      <c r="C35" s="90" t="s">
        <v>37</v>
      </c>
      <c r="D35" s="72" t="s">
        <v>32</v>
      </c>
      <c r="E35" s="65" t="s">
        <v>36</v>
      </c>
      <c r="F35" s="66" t="s">
        <v>37</v>
      </c>
      <c r="G35" s="6"/>
      <c r="I35" s="22"/>
      <c r="K35" s="48" t="s">
        <v>39</v>
      </c>
      <c r="O35" s="4"/>
    </row>
    <row r="36" spans="1:15" x14ac:dyDescent="0.25">
      <c r="A36" s="49" t="s">
        <v>2</v>
      </c>
      <c r="B36" s="50">
        <f>jednice!F44</f>
        <v>0.26444439047823315</v>
      </c>
      <c r="C36" s="51">
        <f>jednice!I44</f>
        <v>0.15782037560937176</v>
      </c>
      <c r="D36" s="49" t="s">
        <v>4</v>
      </c>
      <c r="E36" s="67">
        <f>jednice!F47</f>
        <v>0.30224506554307501</v>
      </c>
      <c r="F36" s="68">
        <f>jednice!I47</f>
        <v>0.29023449861297679</v>
      </c>
      <c r="G36" s="6"/>
      <c r="K36" s="52">
        <f>L23+L30</f>
        <v>18682104.399999999</v>
      </c>
    </row>
    <row r="37" spans="1:15" x14ac:dyDescent="0.25">
      <c r="A37" s="53" t="s">
        <v>3</v>
      </c>
      <c r="B37" s="39">
        <f>jednice!F45</f>
        <v>0.51489653939315871</v>
      </c>
      <c r="C37" s="54">
        <f>jednice!I45</f>
        <v>0.10868701715333295</v>
      </c>
      <c r="D37" s="53" t="s">
        <v>5</v>
      </c>
      <c r="E37" s="38">
        <f>jednice!F48</f>
        <v>0.33439720024159242</v>
      </c>
      <c r="F37" s="69">
        <f>jednice!I48</f>
        <v>0.35926224683273877</v>
      </c>
      <c r="G37" s="6"/>
    </row>
    <row r="38" spans="1:15" ht="15.75" thickBot="1" x14ac:dyDescent="0.3">
      <c r="A38" s="55" t="s">
        <v>22</v>
      </c>
      <c r="B38" s="40">
        <f>jednice!F46</f>
        <v>0.29914937260130819</v>
      </c>
      <c r="C38" s="56">
        <f>jednice!I46</f>
        <v>0.32932915275063668</v>
      </c>
      <c r="D38" s="55" t="s">
        <v>23</v>
      </c>
      <c r="E38" s="70">
        <f>jednice!F49</f>
        <v>0.41528226124370027</v>
      </c>
      <c r="F38" s="71">
        <f>jednice!I49</f>
        <v>0.29595867253285385</v>
      </c>
      <c r="G38" s="6"/>
    </row>
    <row r="40" spans="1:15" x14ac:dyDescent="0.25">
      <c r="A40" s="6" t="s">
        <v>40</v>
      </c>
      <c r="B40" s="6"/>
      <c r="C40" s="6"/>
      <c r="D40" s="6"/>
      <c r="E40" s="6"/>
      <c r="H40" s="10"/>
    </row>
    <row r="41" spans="1:15" x14ac:dyDescent="0.25">
      <c r="A41" s="6" t="s">
        <v>14</v>
      </c>
      <c r="B41" s="6"/>
      <c r="C41" s="6"/>
      <c r="D41" s="6"/>
      <c r="E41" s="6"/>
    </row>
    <row r="42" spans="1:15" x14ac:dyDescent="0.25">
      <c r="A42" s="4"/>
      <c r="B42" s="5"/>
      <c r="C42" s="5"/>
    </row>
    <row r="43" spans="1:15" x14ac:dyDescent="0.25">
      <c r="A43" s="6"/>
      <c r="B43" s="6"/>
      <c r="C43" s="6"/>
      <c r="D43" s="6"/>
      <c r="E43" s="6"/>
      <c r="F43" s="6"/>
      <c r="G43" s="6"/>
    </row>
    <row r="44" spans="1:15" x14ac:dyDescent="0.25">
      <c r="A44" s="6"/>
      <c r="B44" s="6"/>
      <c r="C44" s="6"/>
      <c r="D44" s="6"/>
      <c r="E44" s="6"/>
      <c r="F44" s="6"/>
      <c r="G44" s="6"/>
    </row>
  </sheetData>
  <mergeCells count="17">
    <mergeCell ref="A11:C11"/>
    <mergeCell ref="A3:E3"/>
    <mergeCell ref="A5:C5"/>
    <mergeCell ref="A6:C6"/>
    <mergeCell ref="A9:F9"/>
    <mergeCell ref="A21:E21"/>
    <mergeCell ref="A25:B25"/>
    <mergeCell ref="A28:E28"/>
    <mergeCell ref="A32:B32"/>
    <mergeCell ref="A12:C12"/>
    <mergeCell ref="A15:F15"/>
    <mergeCell ref="A17:C17"/>
    <mergeCell ref="A18:C18"/>
    <mergeCell ref="A23:B23"/>
    <mergeCell ref="A30:B30"/>
    <mergeCell ref="A24:B24"/>
    <mergeCell ref="A31:B31"/>
  </mergeCells>
  <pageMargins left="0.31496062992125984" right="0.31496062992125984" top="0.78740157480314965" bottom="0.78740157480314965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jednice</vt:lpstr>
      <vt:lpstr>DČ+projekty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totkova</dc:creator>
  <cp:lastModifiedBy>Zdenka Vavříková</cp:lastModifiedBy>
  <cp:lastPrinted>2018-06-12T10:49:19Z</cp:lastPrinted>
  <dcterms:created xsi:type="dcterms:W3CDTF">2013-09-03T13:18:42Z</dcterms:created>
  <dcterms:modified xsi:type="dcterms:W3CDTF">2018-06-12T10:49:30Z</dcterms:modified>
</cp:coreProperties>
</file>